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sstnt01\USER\FinanzasCorp\IR\ESG\DataBook\2022\"/>
    </mc:Choice>
  </mc:AlternateContent>
  <xr:revisionPtr revIDLastSave="0" documentId="13_ncr:1_{A3A58AD7-ACFF-481C-B19B-71B8F39C9647}" xr6:coauthVersionLast="45" xr6:coauthVersionMax="45" xr10:uidLastSave="{00000000-0000-0000-0000-000000000000}"/>
  <bookViews>
    <workbookView xWindow="-120" yWindow="-120" windowWidth="20730" windowHeight="11160" xr2:uid="{522C017A-CE35-45E9-A113-5EE43B2CA952}"/>
  </bookViews>
  <sheets>
    <sheet name="General" sheetId="4" r:id="rId1"/>
    <sheet name="Environmental" sheetId="1" r:id="rId2"/>
    <sheet name="Social" sheetId="2" r:id="rId3"/>
    <sheet name="Govern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2" i="1" l="1"/>
  <c r="E92" i="1"/>
  <c r="D92" i="1"/>
  <c r="C92" i="1"/>
  <c r="F80" i="1"/>
  <c r="E80" i="1"/>
  <c r="D80" i="1"/>
  <c r="C80" i="1"/>
  <c r="F74" i="1"/>
  <c r="E74" i="1"/>
  <c r="D74" i="1"/>
  <c r="C74" i="1"/>
  <c r="F68" i="1"/>
  <c r="E68" i="1"/>
  <c r="D68" i="1"/>
  <c r="C68" i="1"/>
  <c r="E62" i="1"/>
  <c r="D62" i="1"/>
  <c r="C62" i="1"/>
  <c r="F56" i="1"/>
  <c r="E56" i="1"/>
  <c r="D56" i="1"/>
  <c r="C56" i="1"/>
  <c r="F31" i="1"/>
  <c r="F30" i="1"/>
  <c r="C34" i="1"/>
  <c r="C35" i="1" s="1"/>
  <c r="E30" i="1"/>
  <c r="E31" i="1"/>
  <c r="D31" i="1"/>
  <c r="D30" i="1"/>
  <c r="C31" i="1"/>
  <c r="C33" i="1"/>
  <c r="C48" i="1"/>
  <c r="C17" i="1"/>
  <c r="C21" i="1" s="1"/>
  <c r="C19" i="1" l="1"/>
  <c r="D8" i="2"/>
  <c r="E48" i="1" l="1"/>
  <c r="F48" i="1"/>
  <c r="D48" i="1"/>
  <c r="D34" i="1"/>
  <c r="D35" i="1" s="1"/>
  <c r="D33" i="1"/>
  <c r="D21" i="1"/>
  <c r="D19" i="1"/>
  <c r="F34" i="1" l="1"/>
  <c r="F35" i="1" s="1"/>
  <c r="E34" i="1"/>
  <c r="E35" i="1" s="1"/>
  <c r="F33" i="1"/>
  <c r="E33" i="1"/>
  <c r="F21" i="1"/>
  <c r="E21" i="1"/>
  <c r="F19" i="1"/>
  <c r="E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tc={485FD433-B80C-4E45-B0B5-2614AA6B48FD}</author>
  </authors>
  <commentList>
    <comment ref="C105" authorId="0" shapeId="0" xr:uid="{485FD433-B80C-4E45-B0B5-2614AA6B48FD}">
      <text>
        <t>[Comentario encadenado]
Su versión de Excel le permite leer este comentario encadenado; sin embargo, las ediciones que se apliquen se quitarán si el archivo se abre en una versión más reciente de Excel. Más información: https://go.microsoft.com/fwlink/?linkid=870924
Comentario:
    as of April 27,2022</t>
      </text>
    </comment>
  </commentList>
</comments>
</file>

<file path=xl/sharedStrings.xml><?xml version="1.0" encoding="utf-8"?>
<sst xmlns="http://schemas.openxmlformats.org/spreadsheetml/2006/main" count="290" uniqueCount="171">
  <si>
    <t>Company participation in global pacts and associations</t>
  </si>
  <si>
    <t>Publish Sustainability Report under GRI Guidelines</t>
  </si>
  <si>
    <t>Yes</t>
  </si>
  <si>
    <t>Sustainability Report Audited by an independent Third Party</t>
  </si>
  <si>
    <t xml:space="preserve">Company Reporting </t>
  </si>
  <si>
    <t>Company Currency unless otherwise indicated</t>
  </si>
  <si>
    <t>Unit</t>
  </si>
  <si>
    <t xml:space="preserve">Water </t>
  </si>
  <si>
    <t>Energy</t>
  </si>
  <si>
    <t>Annual Report on Form 20F</t>
  </si>
  <si>
    <t xml:space="preserve">Annual Report as published with the CMF </t>
  </si>
  <si>
    <t>Sustainability Report</t>
  </si>
  <si>
    <t xml:space="preserve">Human Rights Policy </t>
  </si>
  <si>
    <t xml:space="preserve">Corporate Governance Policy </t>
  </si>
  <si>
    <t xml:space="preserve">Code of Ethics </t>
  </si>
  <si>
    <t xml:space="preserve">Fair competition Policy </t>
  </si>
  <si>
    <t xml:space="preserve">Finance and investment Policy </t>
  </si>
  <si>
    <t>Manual for the Management of Information of interest for the market</t>
  </si>
  <si>
    <t xml:space="preserve">Policy of Customary Transactions with Related Parties </t>
  </si>
  <si>
    <t xml:space="preserve">Crime Prevention Model </t>
  </si>
  <si>
    <t xml:space="preserve">Company By-laws </t>
  </si>
  <si>
    <t>Links to Annual Reports</t>
  </si>
  <si>
    <t xml:space="preserve">About SQM </t>
  </si>
  <si>
    <t xml:space="preserve">Links to Company Policies &amp; Other Pertinent Documents </t>
  </si>
  <si>
    <t xml:space="preserve">Our People </t>
  </si>
  <si>
    <t>Percentage female</t>
  </si>
  <si>
    <t xml:space="preserve">Employee turnover </t>
  </si>
  <si>
    <t xml:space="preserve">Our Board </t>
  </si>
  <si>
    <t># Independent board members</t>
  </si>
  <si>
    <t xml:space="preserve"># non-independent board members </t>
  </si>
  <si>
    <t xml:space="preserve">Board members with industry experience </t>
  </si>
  <si>
    <t xml:space="preserve"># women on board </t>
  </si>
  <si>
    <t># Board meetings held</t>
  </si>
  <si>
    <t xml:space="preserve"># executive board members </t>
  </si>
  <si>
    <t xml:space="preserve">Board Committees </t>
  </si>
  <si>
    <t># of board members</t>
  </si>
  <si>
    <t>Existence of a water reduction program</t>
  </si>
  <si>
    <t xml:space="preserve">Existence of a Human Rights Policy </t>
  </si>
  <si>
    <t xml:space="preserve">Existence of programs to increase diversity </t>
  </si>
  <si>
    <t>Health and Safety</t>
  </si>
  <si>
    <t>Communities</t>
  </si>
  <si>
    <t xml:space="preserve">Goal for CO2 emission reduction </t>
  </si>
  <si>
    <t>Start Year</t>
  </si>
  <si>
    <t xml:space="preserve">Target Year </t>
  </si>
  <si>
    <t xml:space="preserve">Reduction Goal </t>
  </si>
  <si>
    <t>Existence of a Policy to reduce carbon emissions</t>
  </si>
  <si>
    <t>Fresh water consumption(million m3/year)/Revenue (US$mm/year)</t>
  </si>
  <si>
    <t>Start year for reduction Goals</t>
  </si>
  <si>
    <t xml:space="preserve">Existence of strike </t>
  </si>
  <si>
    <t xml:space="preserve">Existence of a waste  management or recycling plan </t>
  </si>
  <si>
    <t>YES</t>
  </si>
  <si>
    <t>USD</t>
  </si>
  <si>
    <t>United Nations Global Compact</t>
  </si>
  <si>
    <t>Sustainability report under GRI</t>
  </si>
  <si>
    <t>Audited Sustainability report under GRI</t>
  </si>
  <si>
    <t>Global Battery Alliance</t>
  </si>
  <si>
    <t>Initiative for Responsible Mining Assurance, "IRMA"</t>
  </si>
  <si>
    <t>International Fertilizer Association (IFA)</t>
  </si>
  <si>
    <t>Dow Jones Sustainability Indices (DJSI Chile, DJSI Mila Pacific Alliance)</t>
  </si>
  <si>
    <t>Certifications</t>
  </si>
  <si>
    <t>Stewardship Excellence by IFA Protect &amp; Sustain program</t>
  </si>
  <si>
    <t>Responsible Care (Nueva Victoria)</t>
  </si>
  <si>
    <t>ISO 9001:2015 (all business lines)</t>
  </si>
  <si>
    <t>Reduction Target Year</t>
  </si>
  <si>
    <t>Reduction goal: Company wide</t>
  </si>
  <si>
    <t>Reduction goal: Salar de Atacama</t>
  </si>
  <si>
    <t>Water consumption: ground water</t>
  </si>
  <si>
    <t>Water consumption: surface water</t>
  </si>
  <si>
    <t>Water consumption: third party supply</t>
  </si>
  <si>
    <t>m3</t>
  </si>
  <si>
    <t xml:space="preserve">Percentage of recycled water used </t>
  </si>
  <si>
    <t>US$mm</t>
  </si>
  <si>
    <t>Recycled water</t>
  </si>
  <si>
    <t>m3/US$mm</t>
  </si>
  <si>
    <t>Solar Power</t>
  </si>
  <si>
    <t>Electricity</t>
  </si>
  <si>
    <t>Natural Gas</t>
  </si>
  <si>
    <t>Diesel</t>
  </si>
  <si>
    <t>Other</t>
  </si>
  <si>
    <t>GJ/year</t>
  </si>
  <si>
    <t>GJ/US$mm</t>
  </si>
  <si>
    <t>Total energy consumption sourced by renewable energy</t>
  </si>
  <si>
    <t>Total energy consumption sourced by renewable energy /Total energy consumption</t>
  </si>
  <si>
    <t>Revenue</t>
  </si>
  <si>
    <t>Total Consumption/Revenue (excluding solar power)</t>
  </si>
  <si>
    <t>CO2 eq tons</t>
  </si>
  <si>
    <t>Reduction Goal: all products</t>
  </si>
  <si>
    <t>Reduction Goal: iodine, lithium, potassium chloride products</t>
  </si>
  <si>
    <t>Waste Management</t>
  </si>
  <si>
    <t>Total waste sent for final disposal and/or treatment</t>
  </si>
  <si>
    <t>Hazardous</t>
  </si>
  <si>
    <t>Non-hazardous</t>
  </si>
  <si>
    <t>Domestic waste and other (including from Maria Elena town)</t>
  </si>
  <si>
    <t xml:space="preserve">Existence of brine extraction reduction goal </t>
  </si>
  <si>
    <t>Brine Extraction (Salar de Atacama)</t>
  </si>
  <si>
    <t>l/s</t>
  </si>
  <si>
    <t>Annual net brine extraction limit</t>
  </si>
  <si>
    <t>Annual net brine extraction accumulated</t>
  </si>
  <si>
    <t>m3 mm</t>
  </si>
  <si>
    <t>no</t>
  </si>
  <si>
    <t>yes</t>
  </si>
  <si>
    <t>Lost time injury frequency rate (base 1,000,000 hours)</t>
  </si>
  <si>
    <t xml:space="preserve"># of direct employees </t>
  </si>
  <si>
    <t>Average tenure of board members (years)</t>
  </si>
  <si>
    <t>Chairman</t>
  </si>
  <si>
    <t>Fixed gross monthly</t>
  </si>
  <si>
    <t>Vice Chairman</t>
  </si>
  <si>
    <t>Directors</t>
  </si>
  <si>
    <t>UF</t>
  </si>
  <si>
    <t>Variable % of annual net income</t>
  </si>
  <si>
    <t>Safety, Health and Environment Committee (SHEC)</t>
  </si>
  <si>
    <t>Corporate Governance Committee (CGC)</t>
  </si>
  <si>
    <t>CGC and SHEC Members:</t>
  </si>
  <si>
    <t>Directors Committee Members:</t>
  </si>
  <si>
    <t>Board Members:</t>
  </si>
  <si>
    <t>Annual contribution to communities</t>
  </si>
  <si>
    <t>US$10-15 million</t>
  </si>
  <si>
    <t>Annual contribution to regional development</t>
  </si>
  <si>
    <t>1.7% of SQM Salar S.A. revenue</t>
  </si>
  <si>
    <t>long-term agreements</t>
  </si>
  <si>
    <t>Main lines of work</t>
  </si>
  <si>
    <t>Education and culture</t>
  </si>
  <si>
    <t>Historical Heritage</t>
  </si>
  <si>
    <t>Social Development</t>
  </si>
  <si>
    <t>Multi-beneficial horizontal relationships</t>
  </si>
  <si>
    <t>Wellbeing</t>
  </si>
  <si>
    <t>Economic development</t>
  </si>
  <si>
    <t>Brine Extraction period (August - August)</t>
  </si>
  <si>
    <t>8/20-8/21</t>
  </si>
  <si>
    <t>8/19-8/20</t>
  </si>
  <si>
    <t>8/18-8/19</t>
  </si>
  <si>
    <t>Board remunerations</t>
  </si>
  <si>
    <t>Since 2013</t>
  </si>
  <si>
    <t xml:space="preserve">Existence of water reduction goals </t>
  </si>
  <si>
    <t>ton</t>
  </si>
  <si>
    <t xml:space="preserve">% of employees in trade unions </t>
  </si>
  <si>
    <t>Operational Risk Management system</t>
  </si>
  <si>
    <t xml:space="preserve">Audit and risk Committee (Directors Committee) </t>
  </si>
  <si>
    <t>Contribution to the development</t>
  </si>
  <si>
    <t xml:space="preserve">Anti-bribery and anti-corruption </t>
  </si>
  <si>
    <t>Sustainability, Ethics and Human Rights Policy</t>
  </si>
  <si>
    <t>Code of Conduct for SQM´s Business Partners</t>
  </si>
  <si>
    <t>2020 Corporate Report Card</t>
  </si>
  <si>
    <t>SQM is a global company that develops and produces diverse products for several industries essential for human progress, such as health, nutrition, renewable energy and technology through innovation and technological development. Holding leading world position in the lithium, potassium nitrate, iodine and thermo-solar salts markets, we produce high-quality products to meet the dynamic and changing requirements of our customers. We position ourselves as leaders in sustainability and commit to a sustainable future where we constantly work to responsibly manage natural resources, protect human rights, care for the environment, form close and trusting relationships with our neighboring communities and create value.
We work every day to build a culture of excellence by encouraging and promoting creativity, agility and innovation in the workplace and ensuring equality of opportunities, inclusion and diversity. We will continue to create value for all of our stakeholders through responsible management of natural resources, sustainable expansion projects and improvement of our existing operations, with a focus on minimizing our environmental impacts by reducing our carbon, energy and water footprints and working together with our shareholders, employees, customers, suppliers and communities.</t>
  </si>
  <si>
    <t>Emissions Scope 1</t>
  </si>
  <si>
    <t>Emissions Scope 2</t>
  </si>
  <si>
    <t>Emissions Scope 3</t>
  </si>
  <si>
    <t>Total emissions Scope 1,2 and 3</t>
  </si>
  <si>
    <t># of executive level employees</t>
  </si>
  <si>
    <t># of manager level employees</t>
  </si>
  <si>
    <t># of general level employees</t>
  </si>
  <si>
    <t>Women participation target</t>
  </si>
  <si>
    <t>https://www.sqmsenlinea.com/</t>
  </si>
  <si>
    <t>Policy on Conflict of Interes</t>
  </si>
  <si>
    <t>CDP Climate Disclosure Project</t>
  </si>
  <si>
    <t>ISO 14001 (Tocopilla)</t>
  </si>
  <si>
    <t>Total energy consumption</t>
  </si>
  <si>
    <t xml:space="preserve">Energy consumption (outside the Company) </t>
  </si>
  <si>
    <t>MOP</t>
  </si>
  <si>
    <t>Production volume</t>
  </si>
  <si>
    <t>Emissions Scope 1+2+3 per ton</t>
  </si>
  <si>
    <t>CO2 eq. tons/ton</t>
  </si>
  <si>
    <t>SOP</t>
  </si>
  <si>
    <t>Li2CO3</t>
  </si>
  <si>
    <t>LiOH</t>
  </si>
  <si>
    <t>Iodine</t>
  </si>
  <si>
    <t>KNO3/NaNO3</t>
  </si>
  <si>
    <t>Emissions Scope 1+2+3 per ton (*)</t>
  </si>
  <si>
    <t>(*) Note: The footprint of these products is estimated differently, considering the the emissions of crystal production as well as the emissions of the finishing plants and their productions. Therefore, the intensity of CO2 emission is calculated in a different way.</t>
  </si>
  <si>
    <t>CO2 emissions per product</t>
  </si>
  <si>
    <t>8/21-8/22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</si>
</sst>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9"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s>
  <borders count="1">
    <border>
      <left/>
      <right/>
      <top/>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64">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0" fillId="0" borderId="0" xfId="0" applyFont="1"/>
    <xf numFmtId="0" fontId="0" fillId="0" borderId="0" xfId="0" applyFont="1" applyAlignment="1">
      <alignment horizontal="left"/>
    </xf>
    <xf numFmtId="0" fontId="0" fillId="0" borderId="0" xfId="0" applyFont="1" applyAlignment="1">
      <alignment horizontal="left" indent="1"/>
    </xf>
    <xf numFmtId="0" fontId="6" fillId="0" borderId="0" xfId="3" applyAlignment="1">
      <alignment vertical="top"/>
    </xf>
    <xf numFmtId="0" fontId="6" fillId="2" borderId="0" xfId="3" applyFill="1" applyAlignment="1">
      <alignment horizontal="left" vertical="top" indent="1"/>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0" fontId="0" fillId="0" borderId="0" xfId="0" applyFill="1"/>
    <xf numFmtId="9" fontId="0" fillId="0" borderId="0" xfId="0" applyNumberFormat="1" applyFill="1"/>
    <xf numFmtId="0" fontId="0" fillId="0" borderId="0" xfId="0" applyAlignment="1">
      <alignment horizontal="left" indent="3"/>
    </xf>
    <xf numFmtId="0" fontId="4" fillId="0" borderId="0" xfId="0" applyFont="1" applyFill="1"/>
    <xf numFmtId="0" fontId="0" fillId="0" borderId="0" xfId="0" applyFont="1" applyAlignment="1">
      <alignment horizontal="left" indent="2"/>
    </xf>
    <xf numFmtId="0" fontId="0" fillId="0" borderId="0" xfId="0" applyFont="1" applyFill="1" applyAlignment="1">
      <alignment horizontal="left" indent="1"/>
    </xf>
    <xf numFmtId="0" fontId="0" fillId="0" borderId="0" xfId="0" applyFill="1" applyAlignment="1">
      <alignment horizontal="center"/>
    </xf>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3" fontId="0" fillId="4" borderId="0" xfId="0" applyNumberFormat="1" applyFill="1"/>
    <xf numFmtId="165" fontId="0" fillId="4" borderId="0" xfId="1" applyNumberFormat="1" applyFont="1" applyFill="1"/>
    <xf numFmtId="9" fontId="0" fillId="4" borderId="0" xfId="2" applyFont="1" applyFill="1"/>
    <xf numFmtId="165" fontId="0" fillId="4" borderId="0" xfId="0" applyNumberFormat="1" applyFont="1" applyFill="1"/>
    <xf numFmtId="3" fontId="0" fillId="3" borderId="0" xfId="0" applyNumberFormat="1" applyFill="1"/>
    <xf numFmtId="0" fontId="4" fillId="3" borderId="0" xfId="0"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166" fontId="0" fillId="3" borderId="0" xfId="2" applyNumberFormat="1" applyFont="1" applyFill="1" applyAlignment="1">
      <alignment horizontal="right" vertical="center"/>
    </xf>
    <xf numFmtId="0" fontId="0" fillId="0" borderId="0" xfId="0" applyAlignment="1">
      <alignment horizontal="right"/>
    </xf>
    <xf numFmtId="0" fontId="6" fillId="0" borderId="0" xfId="3" applyFill="1"/>
    <xf numFmtId="0" fontId="7" fillId="0" borderId="0" xfId="0" applyFont="1" applyAlignment="1">
      <alignment horizontal="left" indent="1"/>
    </xf>
    <xf numFmtId="2" fontId="0" fillId="0" borderId="0" xfId="0" applyNumberFormat="1" applyFill="1"/>
    <xf numFmtId="165" fontId="0" fillId="0" borderId="0" xfId="1" applyNumberFormat="1" applyFont="1" applyFill="1"/>
    <xf numFmtId="165" fontId="0" fillId="3" borderId="0" xfId="1" applyNumberFormat="1" applyFont="1" applyFill="1"/>
    <xf numFmtId="165" fontId="0" fillId="0" borderId="0" xfId="0" applyNumberFormat="1" applyFill="1"/>
    <xf numFmtId="0" fontId="0" fillId="3" borderId="0" xfId="0" applyFill="1" applyAlignment="1">
      <alignment vertical="center"/>
    </xf>
    <xf numFmtId="9" fontId="0" fillId="3" borderId="0" xfId="0" applyNumberFormat="1" applyFill="1" applyAlignment="1">
      <alignment vertical="center"/>
    </xf>
    <xf numFmtId="0" fontId="0" fillId="5" borderId="0" xfId="0" applyFill="1"/>
    <xf numFmtId="0" fontId="1" fillId="0" borderId="0" xfId="0" applyFont="1" applyFill="1" applyAlignment="1">
      <alignment horizontal="left" vertical="top" wrapText="1"/>
    </xf>
    <xf numFmtId="0" fontId="1" fillId="0" borderId="0" xfId="0" applyFont="1" applyFill="1" applyAlignment="1">
      <alignment horizontal="left" vertical="top"/>
    </xf>
    <xf numFmtId="0" fontId="8" fillId="0" borderId="0" xfId="0" applyFont="1" applyAlignment="1">
      <alignment horizontal="left"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rina Axenova" id="{E88684E1-045F-4DD6-9E27-19C06DE9B47E}" userId="S::Irina.Axenova@sqm.com::9ea68eb3-d0ad-46c2-ab88-c0d3793de6e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5" dT="2022-04-28T17:36:19.13" personId="{E88684E1-045F-4DD6-9E27-19C06DE9B47E}" id="{485FD433-B80C-4E45-B0B5-2614AA6B48FD}">
    <text>as of April 27,2022</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2021/Sustainability-Ethics-and-Human-Rights-Policy.pdf" TargetMode="External"/><Relationship Id="rId13" Type="http://schemas.openxmlformats.org/officeDocument/2006/relationships/hyperlink" Target="https://s25.q4cdn.com/757756353/files/doc_financials/2021/ar/SQM-20F_2021_FINAL.pdf" TargetMode="External"/><Relationship Id="rId18" Type="http://schemas.openxmlformats.org/officeDocument/2006/relationships/drawing" Target="../drawings/drawing1.xml"/><Relationship Id="rId3" Type="http://schemas.openxmlformats.org/officeDocument/2006/relationships/hyperlink" Target="https://s25.q4cdn.com/757756353/files/governance_doc/2021/06/Corporate-Governance-Policy_eng_jun2021_published.pdf" TargetMode="External"/><Relationship Id="rId7" Type="http://schemas.openxmlformats.org/officeDocument/2006/relationships/hyperlink" Target="https://s25.q4cdn.com/757756353/files/governance_doc/Fair-Competition-Policy_eng.pdf" TargetMode="External"/><Relationship Id="rId12" Type="http://schemas.openxmlformats.org/officeDocument/2006/relationships/hyperlink" Target="https://s25.q4cdn.com/757756353/files/governance_doc/2022/04/Policy-on-Conflicts-of-Interest_ENG.pdf" TargetMode="External"/><Relationship Id="rId17" Type="http://schemas.openxmlformats.org/officeDocument/2006/relationships/printerSettings" Target="../printerSettings/printerSettings1.bin"/><Relationship Id="rId2" Type="http://schemas.openxmlformats.org/officeDocument/2006/relationships/hyperlink" Target="https://www.sqm.com/wp-content/uploads/2022/04/Reporte_de_Soastenibilidad_2021.pdf" TargetMode="External"/><Relationship Id="rId16" Type="http://schemas.openxmlformats.org/officeDocument/2006/relationships/hyperlink" Target="https://s25.q4cdn.com/757756353/files/governance_doc/Crime-Prevention-Model-2019.pdf" TargetMode="External"/><Relationship Id="rId1" Type="http://schemas.openxmlformats.org/officeDocument/2006/relationships/hyperlink" Target="https://s25.q4cdn.com/757756353/files/doc_financials/2021/ar/Memoria-Anual-2021_eng1.pdf" TargetMode="External"/><Relationship Id="rId6" Type="http://schemas.openxmlformats.org/officeDocument/2006/relationships/hyperlink" Target="https://s25.q4cdn.com/757756353/files/governance_doc/SQM-ABAC-Policy-English-VF-01062018.pdf" TargetMode="External"/><Relationship Id="rId11" Type="http://schemas.openxmlformats.org/officeDocument/2006/relationships/hyperlink" Target="https://s25.q4cdn.com/757756353/files/governance_doc/2021/Pol%C3%ADtica-de-Habitualidad-2021_eng.pdf" TargetMode="External"/><Relationship Id="rId5" Type="http://schemas.openxmlformats.org/officeDocument/2006/relationships/hyperlink" Target="https://s25.q4cdn.com/757756353/files/governance_doc/2021/SQM-By-laws-as-of-Jan-22-2021_eng-(SQM-Feb-6-2021).pdf" TargetMode="External"/><Relationship Id="rId15" Type="http://schemas.openxmlformats.org/officeDocument/2006/relationships/hyperlink" Target="https://s25.q4cdn.com/757756353/files/governance_doc/2021/Corporate-Report-Card-2020_eng.pdf" TargetMode="External"/><Relationship Id="rId10" Type="http://schemas.openxmlformats.org/officeDocument/2006/relationships/hyperlink" Target="https://s25.q4cdn.com/757756353/files/governance_doc/2021/06/MMIIM_eng_Jun2021.pdf" TargetMode="External"/><Relationship Id="rId4" Type="http://schemas.openxmlformats.org/officeDocument/2006/relationships/hyperlink" Target="https://s25.q4cdn.com/757756353/files/governance_doc/1.1.-SQM-Codigo-de-Etica_English.pdf" TargetMode="External"/><Relationship Id="rId9" Type="http://schemas.openxmlformats.org/officeDocument/2006/relationships/hyperlink" Target="https://s25.q4cdn.com/757756353/files/governance_doc/INVESTMENT-POLICY.pdf" TargetMode="External"/><Relationship Id="rId14" Type="http://schemas.openxmlformats.org/officeDocument/2006/relationships/hyperlink" Target="https://s25.q4cdn.com/757756353/files/governance_doc/Code-of-Conduct-for-SQM%C2%B4s-Business-Partner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0"/>
  <sheetViews>
    <sheetView showGridLines="0" showRowColHeaders="0" tabSelected="1" workbookViewId="0">
      <selection activeCell="B28" sqref="B28"/>
    </sheetView>
  </sheetViews>
  <sheetFormatPr baseColWidth="10" defaultColWidth="9.140625" defaultRowHeight="12.75" outlineLevelRow="1" x14ac:dyDescent="0.25"/>
  <cols>
    <col min="1" max="1" width="64" style="1" customWidth="1"/>
    <col min="2" max="2" width="28.85546875" style="1" customWidth="1"/>
    <col min="3" max="3" width="41.7109375" style="1" customWidth="1"/>
    <col min="4" max="4" width="17.85546875" style="1" customWidth="1"/>
    <col min="5" max="5" width="8.7109375" style="1" customWidth="1"/>
    <col min="6" max="16384" width="9.140625" style="1"/>
  </cols>
  <sheetData>
    <row r="6" spans="1:5" x14ac:dyDescent="0.25">
      <c r="A6" s="10" t="s">
        <v>22</v>
      </c>
      <c r="B6" s="10"/>
    </row>
    <row r="7" spans="1:5" ht="114.95" customHeight="1" x14ac:dyDescent="0.25">
      <c r="A7" s="61" t="s">
        <v>143</v>
      </c>
      <c r="B7" s="61"/>
      <c r="C7" s="62"/>
      <c r="D7" s="62"/>
      <c r="E7" s="62"/>
    </row>
    <row r="9" spans="1:5" ht="12.75" customHeight="1" x14ac:dyDescent="0.25">
      <c r="A9" s="10" t="s">
        <v>21</v>
      </c>
      <c r="B9" s="10"/>
    </row>
    <row r="10" spans="1:5" ht="15" hidden="1" outlineLevel="1" x14ac:dyDescent="0.25">
      <c r="A10" s="15" t="s">
        <v>9</v>
      </c>
      <c r="B10" s="21"/>
      <c r="C10" s="14"/>
    </row>
    <row r="11" spans="1:5" ht="15" hidden="1" outlineLevel="1" x14ac:dyDescent="0.25">
      <c r="A11" s="15" t="s">
        <v>10</v>
      </c>
      <c r="B11" s="21"/>
      <c r="C11" s="14"/>
    </row>
    <row r="12" spans="1:5" ht="15" hidden="1" outlineLevel="1" x14ac:dyDescent="0.25">
      <c r="A12" s="15" t="s">
        <v>11</v>
      </c>
      <c r="B12" s="21"/>
      <c r="C12" s="14"/>
    </row>
    <row r="13" spans="1:5" collapsed="1" x14ac:dyDescent="0.25"/>
    <row r="14" spans="1:5" x14ac:dyDescent="0.25">
      <c r="A14" s="10" t="s">
        <v>23</v>
      </c>
      <c r="B14" s="10"/>
    </row>
    <row r="15" spans="1:5" ht="15" hidden="1" outlineLevel="1" x14ac:dyDescent="0.25">
      <c r="A15" s="15" t="s">
        <v>13</v>
      </c>
      <c r="B15" s="21"/>
    </row>
    <row r="16" spans="1:5" ht="15" hidden="1" outlineLevel="1" x14ac:dyDescent="0.25">
      <c r="A16" s="15" t="s">
        <v>14</v>
      </c>
      <c r="B16" s="21"/>
    </row>
    <row r="17" spans="1:3" ht="15" hidden="1" outlineLevel="1" x14ac:dyDescent="0.25">
      <c r="A17" s="15" t="s">
        <v>141</v>
      </c>
      <c r="B17" s="21"/>
    </row>
    <row r="18" spans="1:3" ht="15" hidden="1" outlineLevel="1" x14ac:dyDescent="0.25">
      <c r="A18" s="15" t="s">
        <v>20</v>
      </c>
      <c r="B18" s="21"/>
    </row>
    <row r="19" spans="1:3" ht="15" hidden="1" outlineLevel="1" x14ac:dyDescent="0.25">
      <c r="A19" s="15" t="s">
        <v>142</v>
      </c>
      <c r="B19" s="21"/>
    </row>
    <row r="20" spans="1:3" ht="15" hidden="1" outlineLevel="1" x14ac:dyDescent="0.25">
      <c r="A20" s="15" t="s">
        <v>139</v>
      </c>
      <c r="B20" s="21"/>
    </row>
    <row r="21" spans="1:3" ht="15" hidden="1" outlineLevel="1" x14ac:dyDescent="0.25">
      <c r="A21" s="15" t="s">
        <v>15</v>
      </c>
      <c r="B21" s="21"/>
    </row>
    <row r="22" spans="1:3" ht="15" hidden="1" outlineLevel="1" x14ac:dyDescent="0.25">
      <c r="A22" s="15" t="s">
        <v>140</v>
      </c>
      <c r="B22" s="21"/>
    </row>
    <row r="23" spans="1:3" ht="15" hidden="1" outlineLevel="1" x14ac:dyDescent="0.25">
      <c r="A23" s="15" t="s">
        <v>16</v>
      </c>
      <c r="B23" s="21"/>
    </row>
    <row r="24" spans="1:3" ht="15" hidden="1" outlineLevel="1" x14ac:dyDescent="0.25">
      <c r="A24" s="15" t="s">
        <v>17</v>
      </c>
      <c r="B24" s="21"/>
    </row>
    <row r="25" spans="1:3" ht="15" hidden="1" outlineLevel="1" x14ac:dyDescent="0.25">
      <c r="A25" s="15" t="s">
        <v>18</v>
      </c>
      <c r="B25" s="21"/>
    </row>
    <row r="26" spans="1:3" ht="15" hidden="1" outlineLevel="1" x14ac:dyDescent="0.25">
      <c r="A26" s="15" t="s">
        <v>153</v>
      </c>
      <c r="B26" s="21"/>
    </row>
    <row r="27" spans="1:3" ht="15" hidden="1" outlineLevel="1" x14ac:dyDescent="0.25">
      <c r="A27" s="15" t="s">
        <v>19</v>
      </c>
    </row>
    <row r="28" spans="1:3" ht="15" collapsed="1" x14ac:dyDescent="0.25">
      <c r="A28" s="21"/>
    </row>
    <row r="29" spans="1:3" x14ac:dyDescent="0.25">
      <c r="A29" s="17" t="s">
        <v>0</v>
      </c>
      <c r="C29" s="2"/>
    </row>
    <row r="30" spans="1:3" hidden="1" outlineLevel="1" x14ac:dyDescent="0.25">
      <c r="A30" s="17"/>
      <c r="B30" s="3" t="s">
        <v>42</v>
      </c>
      <c r="C30" s="2"/>
    </row>
    <row r="31" spans="1:3" hidden="1" outlineLevel="1" x14ac:dyDescent="0.25">
      <c r="A31" s="20" t="s">
        <v>154</v>
      </c>
      <c r="B31" s="18">
        <v>2021</v>
      </c>
      <c r="C31" s="2"/>
    </row>
    <row r="32" spans="1:3" hidden="1" outlineLevel="1" x14ac:dyDescent="0.25">
      <c r="A32" s="20" t="s">
        <v>52</v>
      </c>
      <c r="B32" s="18">
        <v>2020</v>
      </c>
      <c r="C32" s="2"/>
    </row>
    <row r="33" spans="1:3" hidden="1" outlineLevel="1" x14ac:dyDescent="0.25">
      <c r="A33" s="20" t="s">
        <v>53</v>
      </c>
      <c r="B33" s="18">
        <v>2010</v>
      </c>
      <c r="C33" s="2"/>
    </row>
    <row r="34" spans="1:3" hidden="1" outlineLevel="1" x14ac:dyDescent="0.25">
      <c r="A34" s="20" t="s">
        <v>54</v>
      </c>
      <c r="B34" s="18">
        <v>2019</v>
      </c>
      <c r="C34" s="2"/>
    </row>
    <row r="35" spans="1:3" hidden="1" outlineLevel="1" x14ac:dyDescent="0.25">
      <c r="A35" s="20" t="s">
        <v>55</v>
      </c>
      <c r="B35" s="18">
        <v>2020</v>
      </c>
      <c r="C35" s="2"/>
    </row>
    <row r="36" spans="1:3" hidden="1" outlineLevel="1" x14ac:dyDescent="0.25">
      <c r="A36" s="20" t="s">
        <v>56</v>
      </c>
      <c r="B36" s="18">
        <v>2020</v>
      </c>
      <c r="C36" s="2"/>
    </row>
    <row r="37" spans="1:3" hidden="1" outlineLevel="1" x14ac:dyDescent="0.25">
      <c r="A37" s="20" t="s">
        <v>57</v>
      </c>
      <c r="B37" s="18">
        <v>1980</v>
      </c>
      <c r="C37" s="2"/>
    </row>
    <row r="38" spans="1:3" collapsed="1" x14ac:dyDescent="0.25">
      <c r="A38" s="16"/>
      <c r="B38" s="18"/>
      <c r="C38" s="2"/>
    </row>
    <row r="39" spans="1:3" x14ac:dyDescent="0.25">
      <c r="A39" s="17" t="s">
        <v>59</v>
      </c>
      <c r="B39" s="18"/>
    </row>
    <row r="40" spans="1:3" hidden="1" outlineLevel="1" x14ac:dyDescent="0.25">
      <c r="A40" s="20" t="s">
        <v>58</v>
      </c>
      <c r="B40" s="18">
        <v>2020</v>
      </c>
    </row>
    <row r="41" spans="1:3" hidden="1" outlineLevel="1" x14ac:dyDescent="0.25">
      <c r="A41" s="20" t="s">
        <v>60</v>
      </c>
      <c r="B41" s="19">
        <v>2019</v>
      </c>
    </row>
    <row r="42" spans="1:3" hidden="1" outlineLevel="1" x14ac:dyDescent="0.25">
      <c r="A42" s="4" t="s">
        <v>61</v>
      </c>
      <c r="B42" s="19">
        <v>2013</v>
      </c>
    </row>
    <row r="43" spans="1:3" hidden="1" outlineLevel="1" x14ac:dyDescent="0.25">
      <c r="A43" s="4" t="s">
        <v>62</v>
      </c>
      <c r="B43" s="19">
        <v>2019</v>
      </c>
    </row>
    <row r="44" spans="1:3" hidden="1" outlineLevel="1" x14ac:dyDescent="0.25">
      <c r="A44" s="4" t="s">
        <v>155</v>
      </c>
      <c r="B44" s="18">
        <v>2021</v>
      </c>
    </row>
    <row r="45" spans="1:3" collapsed="1" x14ac:dyDescent="0.25"/>
    <row r="46" spans="1:3" x14ac:dyDescent="0.25">
      <c r="A46" s="10" t="s">
        <v>4</v>
      </c>
      <c r="B46" s="10"/>
    </row>
    <row r="47" spans="1:3" hidden="1" outlineLevel="1" x14ac:dyDescent="0.25">
      <c r="A47" s="4" t="s">
        <v>1</v>
      </c>
      <c r="B47" s="19" t="s">
        <v>50</v>
      </c>
    </row>
    <row r="48" spans="1:3" hidden="1" outlineLevel="1" x14ac:dyDescent="0.25">
      <c r="A48" s="4" t="s">
        <v>3</v>
      </c>
      <c r="B48" s="19" t="s">
        <v>50</v>
      </c>
    </row>
    <row r="49" spans="1:2" hidden="1" outlineLevel="1" x14ac:dyDescent="0.25">
      <c r="A49" s="4" t="s">
        <v>5</v>
      </c>
      <c r="B49" s="19" t="s">
        <v>51</v>
      </c>
    </row>
    <row r="50" spans="1:2" collapsed="1" x14ac:dyDescent="0.25"/>
  </sheetData>
  <dataConsolidate/>
  <mergeCells count="1">
    <mergeCell ref="A7:E7"/>
  </mergeCells>
  <conditionalFormatting sqref="A32:B37">
    <cfRule type="dataBar" priority="6">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0:B44">
    <cfRule type="dataBar" priority="5">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7:B49">
    <cfRule type="dataBar" priority="3">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7:B49">
    <cfRule type="dataBar" priority="2">
      <dataBar>
        <cfvo type="min"/>
        <cfvo type="max"/>
        <color rgb="FF638EC6"/>
      </dataBar>
      <extLst>
        <ext xmlns:x14="http://schemas.microsoft.com/office/spreadsheetml/2009/9/main" uri="{B025F937-C7B1-47D3-B67F-A62EFF666E3E}">
          <x14:id>{C8FA70D5-7308-439B-9E55-9050AD4BFBA9}</x14:id>
        </ext>
      </extLst>
    </cfRule>
  </conditionalFormatting>
  <conditionalFormatting sqref="A31:B31">
    <cfRule type="dataBar" priority="1">
      <dataBar>
        <cfvo type="min"/>
        <cfvo type="max"/>
        <color rgb="FF638EC6"/>
      </dataBar>
      <extLst>
        <ext xmlns:x14="http://schemas.microsoft.com/office/spreadsheetml/2009/9/main" uri="{B025F937-C7B1-47D3-B67F-A62EFF666E3E}">
          <x14:id>{B6C0775A-398F-4158-BB6D-351E402049EA}</x14:id>
        </ext>
      </extLst>
    </cfRule>
  </conditionalFormatting>
  <hyperlinks>
    <hyperlink ref="A11" r:id="rId1" xr:uid="{646D200E-9A9B-4C0D-B917-EDEAE2756454}"/>
    <hyperlink ref="A12" r:id="rId2" xr:uid="{77D9AB6A-F184-4415-A282-4E2AAA2D2C41}"/>
    <hyperlink ref="A15" r:id="rId3" xr:uid="{3561FF1D-8C5F-4444-862E-CFBAEF40D538}"/>
    <hyperlink ref="A16" r:id="rId4" xr:uid="{C080B57C-7C0A-44F0-83D6-7522D7343FB0}"/>
    <hyperlink ref="A18" r:id="rId5" xr:uid="{42242C9F-54DE-4A0D-87FA-34B0CD189BBB}"/>
    <hyperlink ref="A20" r:id="rId6" xr:uid="{4E95C93C-6CD0-4469-A0CA-26A9DB47581C}"/>
    <hyperlink ref="A21" r:id="rId7" xr:uid="{55905878-2B20-48BF-9C6B-901C2AD90A3D}"/>
    <hyperlink ref="A22" r:id="rId8" xr:uid="{CDD1EE23-53E6-4DDE-AC15-B15BC79729B3}"/>
    <hyperlink ref="A23" r:id="rId9" xr:uid="{B5829E54-D42C-426C-BE2E-C0399EF86EC2}"/>
    <hyperlink ref="A24" r:id="rId10" xr:uid="{F91FBF05-7ACE-4862-AC8B-F17ACF3E1793}"/>
    <hyperlink ref="A25" r:id="rId11" xr:uid="{EA1D6932-4086-4714-83EE-0941E39B3FB0}"/>
    <hyperlink ref="A26" r:id="rId12" display="Crime Prevention Model " xr:uid="{05553776-83C4-43B1-8A16-4885F0FE8A21}"/>
    <hyperlink ref="A10" r:id="rId13" xr:uid="{FA49EF6E-FBEB-46D8-8E09-8138252310CA}"/>
    <hyperlink ref="A17" r:id="rId14" xr:uid="{C1658DC9-D174-4765-A416-37AB9925A274}"/>
    <hyperlink ref="A19" r:id="rId15" xr:uid="{8C083B55-2E28-40C2-BCBE-5741A69FB8C6}"/>
    <hyperlink ref="A27" r:id="rId16" xr:uid="{FD09823A-3668-4CBE-BE4B-5D6C1CFD042F}"/>
  </hyperlinks>
  <pageMargins left="0.7" right="0.7" top="0.75" bottom="0.75" header="0.3" footer="0.3"/>
  <pageSetup orientation="portrait" r:id="rId17"/>
  <drawing r:id="rId18"/>
  <extLst>
    <ext xmlns:x14="http://schemas.microsoft.com/office/spreadsheetml/2009/9/main" uri="{78C0D931-6437-407d-A8EE-F0AAD7539E65}">
      <x14:conditionalFormattings>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A32:B37</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A40:B44</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A47:B49</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B47:B49</xm:sqref>
        </x14:conditionalFormatting>
        <x14:conditionalFormatting xmlns:xm="http://schemas.microsoft.com/office/excel/2006/main">
          <x14:cfRule type="dataBar" id="{B6C0775A-398F-4158-BB6D-351E402049EA}">
            <x14:dataBar minLength="0" maxLength="100" border="1" negativeBarBorderColorSameAsPositive="0">
              <x14:cfvo type="autoMin"/>
              <x14:cfvo type="autoMax"/>
              <x14:borderColor rgb="FF638EC6"/>
              <x14:negativeFillColor rgb="FFFF0000"/>
              <x14:negativeBorderColor rgb="FFFF0000"/>
              <x14:axisColor rgb="FF000000"/>
            </x14:dataBar>
          </x14:cfRule>
          <xm:sqref>A31:B31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H107"/>
  <sheetViews>
    <sheetView showGridLines="0" workbookViewId="0">
      <selection activeCell="C103" sqref="C103:F106"/>
    </sheetView>
  </sheetViews>
  <sheetFormatPr baseColWidth="10" defaultColWidth="9.140625" defaultRowHeight="15" outlineLevelRow="1" x14ac:dyDescent="0.25"/>
  <cols>
    <col min="1" max="1" width="84.85546875" customWidth="1"/>
    <col min="2" max="2" width="15.5703125" customWidth="1"/>
    <col min="3" max="4" width="12.5703125" bestFit="1" customWidth="1"/>
    <col min="5" max="5" width="15.85546875" customWidth="1"/>
    <col min="6" max="6" width="12.5703125" bestFit="1" customWidth="1"/>
    <col min="7" max="7" width="11.140625" bestFit="1" customWidth="1"/>
  </cols>
  <sheetData>
    <row r="6" spans="1:6" x14ac:dyDescent="0.25">
      <c r="A6" s="6" t="s">
        <v>7</v>
      </c>
    </row>
    <row r="7" spans="1:6" hidden="1" outlineLevel="1" x14ac:dyDescent="0.25">
      <c r="A7" s="6"/>
    </row>
    <row r="8" spans="1:6" hidden="1" outlineLevel="1" x14ac:dyDescent="0.25">
      <c r="A8" s="5" t="s">
        <v>36</v>
      </c>
      <c r="C8" s="29" t="s">
        <v>2</v>
      </c>
      <c r="D8" s="22"/>
      <c r="E8" s="22"/>
      <c r="F8" s="22"/>
    </row>
    <row r="9" spans="1:6" hidden="1" outlineLevel="1" x14ac:dyDescent="0.25">
      <c r="A9" s="5" t="s">
        <v>133</v>
      </c>
      <c r="C9" s="29" t="s">
        <v>2</v>
      </c>
      <c r="D9" s="22"/>
      <c r="E9" s="22"/>
      <c r="F9" s="22"/>
    </row>
    <row r="10" spans="1:6" hidden="1" outlineLevel="1" x14ac:dyDescent="0.25">
      <c r="A10" s="9" t="s">
        <v>47</v>
      </c>
      <c r="C10" s="29">
        <v>2020</v>
      </c>
      <c r="D10" s="22"/>
      <c r="E10" s="22"/>
      <c r="F10" s="22"/>
    </row>
    <row r="11" spans="1:6" hidden="1" outlineLevel="1" x14ac:dyDescent="0.25">
      <c r="A11" s="9" t="s">
        <v>63</v>
      </c>
      <c r="C11" s="41">
        <v>2030</v>
      </c>
      <c r="D11" s="41">
        <v>2040</v>
      </c>
      <c r="E11" s="22"/>
      <c r="F11" s="22"/>
    </row>
    <row r="12" spans="1:6" hidden="1" outlineLevel="1" x14ac:dyDescent="0.25">
      <c r="A12" s="24" t="s">
        <v>64</v>
      </c>
      <c r="C12" s="30">
        <v>0.4</v>
      </c>
      <c r="D12" s="30">
        <v>0.65</v>
      </c>
      <c r="E12" s="22"/>
      <c r="F12" s="22"/>
    </row>
    <row r="13" spans="1:6" hidden="1" outlineLevel="1" x14ac:dyDescent="0.25">
      <c r="A13" s="24" t="s">
        <v>65</v>
      </c>
      <c r="C13" s="30">
        <v>0.5</v>
      </c>
      <c r="D13" s="30"/>
    </row>
    <row r="14" spans="1:6" hidden="1" outlineLevel="1" x14ac:dyDescent="0.25">
      <c r="A14" s="9"/>
      <c r="B14" s="6" t="s">
        <v>6</v>
      </c>
      <c r="C14" s="6">
        <v>2021</v>
      </c>
      <c r="D14" s="6">
        <v>2020</v>
      </c>
      <c r="E14" s="6">
        <v>2019</v>
      </c>
      <c r="F14" s="6">
        <v>2018</v>
      </c>
    </row>
    <row r="15" spans="1:6" hidden="1" outlineLevel="1" x14ac:dyDescent="0.25">
      <c r="A15" s="5" t="s">
        <v>66</v>
      </c>
      <c r="B15" t="s">
        <v>69</v>
      </c>
      <c r="C15" s="36">
        <v>23749455</v>
      </c>
      <c r="D15" s="36">
        <v>23758474</v>
      </c>
      <c r="E15" s="36">
        <v>24952894</v>
      </c>
      <c r="F15" s="36">
        <v>22868545</v>
      </c>
    </row>
    <row r="16" spans="1:6" hidden="1" outlineLevel="1" x14ac:dyDescent="0.25">
      <c r="A16" s="5" t="s">
        <v>67</v>
      </c>
      <c r="B16" t="s">
        <v>69</v>
      </c>
      <c r="C16" s="36">
        <v>6525669</v>
      </c>
      <c r="D16" s="36">
        <v>6280144</v>
      </c>
      <c r="E16" s="36">
        <v>6203744</v>
      </c>
      <c r="F16" s="36">
        <v>6077902</v>
      </c>
    </row>
    <row r="17" spans="1:6" hidden="1" outlineLevel="1" x14ac:dyDescent="0.25">
      <c r="A17" s="5" t="s">
        <v>68</v>
      </c>
      <c r="B17" t="s">
        <v>69</v>
      </c>
      <c r="C17" s="36">
        <f>528806+1511+40317+240+687+1038927</f>
        <v>1610488</v>
      </c>
      <c r="D17" s="36">
        <v>1438821</v>
      </c>
      <c r="E17" s="36">
        <v>1413909</v>
      </c>
      <c r="F17" s="36">
        <v>1187623</v>
      </c>
    </row>
    <row r="18" spans="1:6" hidden="1" outlineLevel="1" x14ac:dyDescent="0.25">
      <c r="A18" s="5" t="s">
        <v>83</v>
      </c>
      <c r="B18" t="s">
        <v>71</v>
      </c>
      <c r="C18" s="37">
        <v>2862.3150000000001</v>
      </c>
      <c r="D18" s="37">
        <v>1817.190648</v>
      </c>
      <c r="E18" s="37">
        <v>1943.654673</v>
      </c>
      <c r="F18" s="37">
        <v>2265.8033599999999</v>
      </c>
    </row>
    <row r="19" spans="1:6" hidden="1" outlineLevel="1" x14ac:dyDescent="0.25">
      <c r="A19" s="9" t="s">
        <v>46</v>
      </c>
      <c r="B19" t="s">
        <v>73</v>
      </c>
      <c r="C19" s="37">
        <f>SUM(C15:C17)/C18</f>
        <v>11139.798379982636</v>
      </c>
      <c r="D19" s="37">
        <f>SUM(D15:D17)/D18</f>
        <v>17322.034446217334</v>
      </c>
      <c r="E19" s="37">
        <f>SUM(E15:E17)/E18</f>
        <v>16757.373340258986</v>
      </c>
      <c r="F19" s="37">
        <f>SUM(F15:F17)/F18</f>
        <v>13299.508038508691</v>
      </c>
    </row>
    <row r="20" spans="1:6" hidden="1" outlineLevel="1" x14ac:dyDescent="0.25">
      <c r="A20" s="5" t="s">
        <v>72</v>
      </c>
      <c r="B20" t="s">
        <v>69</v>
      </c>
      <c r="C20" s="37">
        <v>1315814</v>
      </c>
      <c r="D20" s="37">
        <v>1305299</v>
      </c>
      <c r="E20" s="36">
        <v>1343699</v>
      </c>
      <c r="F20" s="36">
        <v>1111625</v>
      </c>
    </row>
    <row r="21" spans="1:6" hidden="1" outlineLevel="1" x14ac:dyDescent="0.25">
      <c r="A21" s="5" t="s">
        <v>70</v>
      </c>
      <c r="C21" s="38">
        <f>C20/SUM(C15:C17)</f>
        <v>4.126670047920046E-2</v>
      </c>
      <c r="D21" s="38">
        <f>D20/SUM(D15:D17)</f>
        <v>4.1467763625878201E-2</v>
      </c>
      <c r="E21" s="38">
        <f>E20/SUM(E15:E17)</f>
        <v>4.1255033266711795E-2</v>
      </c>
      <c r="F21" s="38">
        <f>F20/SUM(F15:F17)</f>
        <v>3.6889308347660972E-2</v>
      </c>
    </row>
    <row r="22" spans="1:6" collapsed="1" x14ac:dyDescent="0.25">
      <c r="A22" s="5"/>
    </row>
    <row r="23" spans="1:6" x14ac:dyDescent="0.25">
      <c r="A23" s="8" t="s">
        <v>8</v>
      </c>
    </row>
    <row r="24" spans="1:6" hidden="1" outlineLevel="1" x14ac:dyDescent="0.25">
      <c r="A24" s="8"/>
      <c r="B24" s="6" t="s">
        <v>6</v>
      </c>
      <c r="C24" s="6">
        <v>2021</v>
      </c>
      <c r="D24" s="6">
        <v>2020</v>
      </c>
      <c r="E24" s="6">
        <v>2019</v>
      </c>
      <c r="F24" s="6">
        <v>2018</v>
      </c>
    </row>
    <row r="25" spans="1:6" hidden="1" outlineLevel="1" x14ac:dyDescent="0.25">
      <c r="A25" s="12" t="s">
        <v>156</v>
      </c>
      <c r="B25" t="s">
        <v>79</v>
      </c>
      <c r="C25" s="36">
        <v>83166109</v>
      </c>
      <c r="D25" s="36">
        <v>94561826</v>
      </c>
      <c r="E25" s="36">
        <v>103891845</v>
      </c>
      <c r="F25" s="36">
        <v>104042719</v>
      </c>
    </row>
    <row r="26" spans="1:6" hidden="1" outlineLevel="1" x14ac:dyDescent="0.25">
      <c r="A26" s="26" t="s">
        <v>74</v>
      </c>
      <c r="B26" t="s">
        <v>79</v>
      </c>
      <c r="C26" s="36">
        <v>75904859</v>
      </c>
      <c r="D26" s="36">
        <v>87398237</v>
      </c>
      <c r="E26" s="36">
        <v>97582424</v>
      </c>
      <c r="F26" s="36">
        <v>98312397</v>
      </c>
    </row>
    <row r="27" spans="1:6" hidden="1" outlineLevel="1" x14ac:dyDescent="0.25">
      <c r="A27" s="26" t="s">
        <v>75</v>
      </c>
      <c r="B27" t="s">
        <v>79</v>
      </c>
      <c r="C27" s="36">
        <v>2156219</v>
      </c>
      <c r="D27" s="36">
        <v>2082022</v>
      </c>
      <c r="E27" s="36">
        <v>1853657</v>
      </c>
      <c r="F27" s="36">
        <v>1765768</v>
      </c>
    </row>
    <row r="28" spans="1:6" hidden="1" outlineLevel="1" x14ac:dyDescent="0.25">
      <c r="A28" s="26" t="s">
        <v>76</v>
      </c>
      <c r="B28" t="s">
        <v>79</v>
      </c>
      <c r="C28" s="36">
        <v>2690455</v>
      </c>
      <c r="D28" s="36">
        <v>2773724</v>
      </c>
      <c r="E28" s="36">
        <v>2452256</v>
      </c>
      <c r="F28" s="36">
        <v>1736748</v>
      </c>
    </row>
    <row r="29" spans="1:6" hidden="1" outlineLevel="1" x14ac:dyDescent="0.25">
      <c r="A29" s="26" t="s">
        <v>77</v>
      </c>
      <c r="B29" t="s">
        <v>79</v>
      </c>
      <c r="C29" s="36">
        <v>1395647</v>
      </c>
      <c r="D29" s="36">
        <v>1492865</v>
      </c>
      <c r="E29" s="36">
        <v>1366213</v>
      </c>
      <c r="F29" s="36">
        <v>1352906</v>
      </c>
    </row>
    <row r="30" spans="1:6" hidden="1" outlineLevel="1" x14ac:dyDescent="0.25">
      <c r="A30" s="26" t="s">
        <v>78</v>
      </c>
      <c r="B30" t="s">
        <v>79</v>
      </c>
      <c r="C30" s="36">
        <v>248213.96999999881</v>
      </c>
      <c r="D30" s="36">
        <f>19538+72738</f>
        <v>92276</v>
      </c>
      <c r="E30" s="36">
        <f>30798+73110</f>
        <v>103908</v>
      </c>
      <c r="F30" s="36">
        <f>497462+56222</f>
        <v>553684</v>
      </c>
    </row>
    <row r="31" spans="1:6" hidden="1" outlineLevel="1" x14ac:dyDescent="0.25">
      <c r="A31" s="26" t="s">
        <v>157</v>
      </c>
      <c r="B31" t="s">
        <v>79</v>
      </c>
      <c r="C31" s="36">
        <f>770715+0.03</f>
        <v>770715.03</v>
      </c>
      <c r="D31" s="36">
        <f>722712+0.04</f>
        <v>722712.04</v>
      </c>
      <c r="E31" s="36">
        <f>533387+0.05</f>
        <v>533387.05000000005</v>
      </c>
      <c r="F31" s="36">
        <f>321216+0.06</f>
        <v>321216.06</v>
      </c>
    </row>
    <row r="32" spans="1:6" s="11" customFormat="1" hidden="1" outlineLevel="1" x14ac:dyDescent="0.25">
      <c r="A32" s="12" t="s">
        <v>83</v>
      </c>
      <c r="B32" t="s">
        <v>71</v>
      </c>
      <c r="C32" s="37">
        <v>2862.3150000000001</v>
      </c>
      <c r="D32" s="37">
        <v>1817.190648</v>
      </c>
      <c r="E32" s="37">
        <v>1943.654673</v>
      </c>
      <c r="F32" s="37">
        <v>2265.8033599999999</v>
      </c>
    </row>
    <row r="33" spans="1:6" s="11" customFormat="1" hidden="1" outlineLevel="1" x14ac:dyDescent="0.25">
      <c r="A33" s="13" t="s">
        <v>84</v>
      </c>
      <c r="B33" s="11" t="s">
        <v>80</v>
      </c>
      <c r="C33" s="39">
        <f>(C25-C26)/C32</f>
        <v>2536.8451760201096</v>
      </c>
      <c r="D33" s="39">
        <f>(D25-D26)/D32</f>
        <v>3942.1229731092035</v>
      </c>
      <c r="E33" s="39">
        <f>(E25-E26)/E32</f>
        <v>3246.1635740373104</v>
      </c>
      <c r="F33" s="39">
        <f t="shared" ref="F33" si="0">(F25-F26)/F32</f>
        <v>2529.0464747126161</v>
      </c>
    </row>
    <row r="34" spans="1:6" hidden="1" outlineLevel="1" x14ac:dyDescent="0.25">
      <c r="A34" s="7" t="s">
        <v>81</v>
      </c>
      <c r="B34" t="s">
        <v>79</v>
      </c>
      <c r="C34" s="36">
        <f>C26</f>
        <v>75904859</v>
      </c>
      <c r="D34" s="36">
        <f>D26</f>
        <v>87398237</v>
      </c>
      <c r="E34" s="36">
        <f>E26</f>
        <v>97582424</v>
      </c>
      <c r="F34" s="36">
        <f t="shared" ref="F34" si="1">F26</f>
        <v>98312397</v>
      </c>
    </row>
    <row r="35" spans="1:6" hidden="1" outlineLevel="1" x14ac:dyDescent="0.25">
      <c r="A35" s="5" t="s">
        <v>82</v>
      </c>
      <c r="B35" t="s">
        <v>79</v>
      </c>
      <c r="C35" s="38">
        <f>C34/C25</f>
        <v>0.91268979531073169</v>
      </c>
      <c r="D35" s="38">
        <f>D34/D25</f>
        <v>0.92424438800494402</v>
      </c>
      <c r="E35" s="38">
        <f>E34/E25</f>
        <v>0.93926933341110652</v>
      </c>
      <c r="F35" s="38">
        <f t="shared" ref="F35" si="2">F34/F25</f>
        <v>0.94492337325401887</v>
      </c>
    </row>
    <row r="36" spans="1:6" collapsed="1" x14ac:dyDescent="0.25">
      <c r="A36" s="7"/>
      <c r="C36" s="22"/>
      <c r="D36" s="22"/>
      <c r="E36" s="22"/>
      <c r="F36" s="22"/>
    </row>
    <row r="37" spans="1:6" x14ac:dyDescent="0.25">
      <c r="A37" s="6" t="s">
        <v>41</v>
      </c>
    </row>
    <row r="38" spans="1:6" hidden="1" outlineLevel="1" x14ac:dyDescent="0.25">
      <c r="A38" s="7" t="s">
        <v>45</v>
      </c>
      <c r="C38" s="49" t="s">
        <v>2</v>
      </c>
      <c r="D38" s="22"/>
      <c r="E38" s="22"/>
      <c r="F38" s="22"/>
    </row>
    <row r="39" spans="1:6" hidden="1" outlineLevel="1" x14ac:dyDescent="0.25">
      <c r="A39" t="s">
        <v>41</v>
      </c>
      <c r="C39" s="22"/>
      <c r="D39" s="22"/>
      <c r="E39" s="22"/>
      <c r="F39" s="22"/>
    </row>
    <row r="40" spans="1:6" hidden="1" outlineLevel="1" x14ac:dyDescent="0.25">
      <c r="A40" s="5" t="s">
        <v>42</v>
      </c>
      <c r="C40" s="29">
        <v>2020</v>
      </c>
      <c r="D40" s="22"/>
      <c r="E40" s="22"/>
      <c r="F40" s="22"/>
    </row>
    <row r="41" spans="1:6" hidden="1" outlineLevel="1" x14ac:dyDescent="0.25">
      <c r="A41" s="5" t="s">
        <v>43</v>
      </c>
      <c r="C41" s="41">
        <v>2030</v>
      </c>
      <c r="D41" s="41">
        <v>2040</v>
      </c>
      <c r="E41" s="22"/>
      <c r="F41" s="22"/>
    </row>
    <row r="42" spans="1:6" hidden="1" outlineLevel="1" x14ac:dyDescent="0.25">
      <c r="A42" s="5" t="s">
        <v>87</v>
      </c>
      <c r="C42" s="30">
        <v>1</v>
      </c>
      <c r="D42" s="29"/>
      <c r="E42" s="22"/>
      <c r="F42" s="22"/>
    </row>
    <row r="43" spans="1:6" hidden="1" outlineLevel="1" x14ac:dyDescent="0.25">
      <c r="A43" s="5" t="s">
        <v>86</v>
      </c>
      <c r="C43" s="29"/>
      <c r="D43" s="30">
        <v>1</v>
      </c>
      <c r="E43" s="22"/>
      <c r="F43" s="22"/>
    </row>
    <row r="44" spans="1:6" hidden="1" outlineLevel="1" x14ac:dyDescent="0.25">
      <c r="A44" s="7"/>
      <c r="B44" s="6" t="s">
        <v>6</v>
      </c>
      <c r="C44" s="6">
        <v>2021</v>
      </c>
      <c r="D44" s="6">
        <v>2020</v>
      </c>
      <c r="E44" s="6">
        <v>2019</v>
      </c>
      <c r="F44" s="6">
        <v>2018</v>
      </c>
    </row>
    <row r="45" spans="1:6" hidden="1" outlineLevel="1" x14ac:dyDescent="0.25">
      <c r="A45" s="7" t="s">
        <v>144</v>
      </c>
      <c r="B45" t="s">
        <v>85</v>
      </c>
      <c r="C45" s="40">
        <v>286562</v>
      </c>
      <c r="D45" s="40">
        <v>271008</v>
      </c>
      <c r="E45" s="40">
        <v>244795</v>
      </c>
      <c r="F45" s="40">
        <v>235268</v>
      </c>
    </row>
    <row r="46" spans="1:6" hidden="1" outlineLevel="1" x14ac:dyDescent="0.25">
      <c r="A46" s="7" t="s">
        <v>145</v>
      </c>
      <c r="B46" t="s">
        <v>85</v>
      </c>
      <c r="C46" s="40">
        <v>509108</v>
      </c>
      <c r="D46" s="40">
        <v>476552</v>
      </c>
      <c r="E46" s="40">
        <v>404498</v>
      </c>
      <c r="F46" s="40">
        <v>385320</v>
      </c>
    </row>
    <row r="47" spans="1:6" hidden="1" outlineLevel="1" x14ac:dyDescent="0.25">
      <c r="A47" s="7" t="s">
        <v>146</v>
      </c>
      <c r="B47" t="s">
        <v>85</v>
      </c>
      <c r="C47" s="40">
        <v>521065</v>
      </c>
      <c r="D47" s="40">
        <v>415291</v>
      </c>
      <c r="E47" s="40">
        <v>353729</v>
      </c>
      <c r="F47" s="40">
        <v>320006</v>
      </c>
    </row>
    <row r="48" spans="1:6" hidden="1" outlineLevel="1" x14ac:dyDescent="0.25">
      <c r="A48" s="7" t="s">
        <v>147</v>
      </c>
      <c r="B48" t="s">
        <v>85</v>
      </c>
      <c r="C48" s="40">
        <f>SUM(C45:C47)</f>
        <v>1316735</v>
      </c>
      <c r="D48" s="40">
        <f>SUM(D45:D47)</f>
        <v>1162851</v>
      </c>
      <c r="E48" s="40">
        <f t="shared" ref="E48:F48" si="3">SUM(E45:E47)</f>
        <v>1003022</v>
      </c>
      <c r="F48" s="40">
        <f t="shared" si="3"/>
        <v>940594</v>
      </c>
    </row>
    <row r="49" spans="1:6" collapsed="1" x14ac:dyDescent="0.25">
      <c r="E49" s="22"/>
      <c r="F49" s="22"/>
    </row>
    <row r="50" spans="1:6" x14ac:dyDescent="0.25">
      <c r="A50" s="6" t="s">
        <v>169</v>
      </c>
    </row>
    <row r="51" spans="1:6" hidden="1" outlineLevel="1" x14ac:dyDescent="0.25">
      <c r="A51" s="53" t="s">
        <v>158</v>
      </c>
      <c r="B51" s="6" t="s">
        <v>6</v>
      </c>
      <c r="C51" s="6">
        <v>2021</v>
      </c>
      <c r="D51" s="6">
        <v>2020</v>
      </c>
      <c r="E51" s="6">
        <v>2019</v>
      </c>
      <c r="F51" s="6">
        <v>2018</v>
      </c>
    </row>
    <row r="52" spans="1:6" hidden="1" outlineLevel="1" x14ac:dyDescent="0.25">
      <c r="A52" s="24" t="s">
        <v>144</v>
      </c>
      <c r="B52" t="s">
        <v>85</v>
      </c>
      <c r="C52" s="55">
        <v>29587</v>
      </c>
      <c r="D52" s="55">
        <v>29345</v>
      </c>
      <c r="E52" s="55">
        <v>18433</v>
      </c>
      <c r="F52" s="55">
        <v>31264</v>
      </c>
    </row>
    <row r="53" spans="1:6" hidden="1" outlineLevel="1" x14ac:dyDescent="0.25">
      <c r="A53" s="24" t="s">
        <v>145</v>
      </c>
      <c r="B53" t="s">
        <v>85</v>
      </c>
      <c r="C53" s="55">
        <v>80933</v>
      </c>
      <c r="D53" s="55">
        <v>75645</v>
      </c>
      <c r="E53" s="55">
        <v>48407</v>
      </c>
      <c r="F53" s="55">
        <v>83587</v>
      </c>
    </row>
    <row r="54" spans="1:6" hidden="1" outlineLevel="1" x14ac:dyDescent="0.25">
      <c r="A54" s="24" t="s">
        <v>146</v>
      </c>
      <c r="B54" t="s">
        <v>85</v>
      </c>
      <c r="C54" s="55">
        <v>38183</v>
      </c>
      <c r="D54" s="55">
        <v>37298</v>
      </c>
      <c r="E54" s="55">
        <v>22875</v>
      </c>
      <c r="F54" s="55">
        <v>22461</v>
      </c>
    </row>
    <row r="55" spans="1:6" hidden="1" outlineLevel="1" x14ac:dyDescent="0.25">
      <c r="A55" s="5" t="s">
        <v>159</v>
      </c>
      <c r="B55" t="s">
        <v>134</v>
      </c>
      <c r="C55" s="55">
        <v>757575</v>
      </c>
      <c r="D55" s="55">
        <v>750644</v>
      </c>
      <c r="E55" s="55">
        <v>437115</v>
      </c>
      <c r="F55" s="55">
        <v>828683</v>
      </c>
    </row>
    <row r="56" spans="1:6" hidden="1" outlineLevel="1" x14ac:dyDescent="0.25">
      <c r="A56" s="5" t="s">
        <v>160</v>
      </c>
      <c r="B56" t="s">
        <v>161</v>
      </c>
      <c r="C56" s="54">
        <f>SUM(C52:C54)/C55</f>
        <v>0.1962881562881563</v>
      </c>
      <c r="D56" s="54">
        <f t="shared" ref="D56:F56" si="4">SUM(D52:D54)/D55</f>
        <v>0.18955456914329563</v>
      </c>
      <c r="E56" s="54">
        <f t="shared" si="4"/>
        <v>0.20524347139768712</v>
      </c>
      <c r="F56" s="54">
        <f t="shared" si="4"/>
        <v>0.1656990670738992</v>
      </c>
    </row>
    <row r="57" spans="1:6" hidden="1" outlineLevel="1" x14ac:dyDescent="0.25">
      <c r="A57" s="53" t="s">
        <v>162</v>
      </c>
      <c r="C57" s="22"/>
      <c r="D57" s="23"/>
      <c r="E57" s="22"/>
      <c r="F57" s="22"/>
    </row>
    <row r="58" spans="1:6" hidden="1" outlineLevel="1" x14ac:dyDescent="0.25">
      <c r="A58" s="24" t="s">
        <v>144</v>
      </c>
      <c r="B58" t="s">
        <v>85</v>
      </c>
      <c r="C58" s="55">
        <v>317</v>
      </c>
      <c r="D58" s="55">
        <v>600</v>
      </c>
      <c r="E58" s="55">
        <v>642</v>
      </c>
      <c r="F58" s="22"/>
    </row>
    <row r="59" spans="1:6" hidden="1" outlineLevel="1" x14ac:dyDescent="0.25">
      <c r="A59" s="24" t="s">
        <v>145</v>
      </c>
      <c r="B59" t="s">
        <v>85</v>
      </c>
      <c r="C59" s="55">
        <v>11390</v>
      </c>
      <c r="D59" s="55">
        <v>12149</v>
      </c>
      <c r="E59" s="55">
        <v>9098</v>
      </c>
      <c r="F59" s="22"/>
    </row>
    <row r="60" spans="1:6" hidden="1" outlineLevel="1" x14ac:dyDescent="0.25">
      <c r="A60" s="24" t="s">
        <v>146</v>
      </c>
      <c r="B60" t="s">
        <v>85</v>
      </c>
      <c r="C60" s="55">
        <v>466</v>
      </c>
      <c r="D60" s="55">
        <v>992</v>
      </c>
      <c r="E60" s="55">
        <v>2442</v>
      </c>
      <c r="F60" s="22"/>
    </row>
    <row r="61" spans="1:6" hidden="1" outlineLevel="1" x14ac:dyDescent="0.25">
      <c r="A61" s="5" t="s">
        <v>159</v>
      </c>
      <c r="B61" t="s">
        <v>134</v>
      </c>
      <c r="C61" s="55">
        <v>11509</v>
      </c>
      <c r="D61" s="55">
        <v>20482</v>
      </c>
      <c r="E61" s="55">
        <v>22517</v>
      </c>
      <c r="F61" s="22"/>
    </row>
    <row r="62" spans="1:6" hidden="1" outlineLevel="1" x14ac:dyDescent="0.25">
      <c r="A62" s="5" t="s">
        <v>160</v>
      </c>
      <c r="B62" t="s">
        <v>161</v>
      </c>
      <c r="C62" s="54">
        <f>SUM(C58:C60)/C61</f>
        <v>1.0576939786254236</v>
      </c>
      <c r="D62" s="54">
        <f t="shared" ref="D62" si="5">SUM(D58:D60)/D61</f>
        <v>0.6708817498291183</v>
      </c>
      <c r="E62" s="54">
        <f t="shared" ref="E62" si="6">SUM(E58:E60)/E61</f>
        <v>0.5410134564995337</v>
      </c>
      <c r="F62" s="22"/>
    </row>
    <row r="63" spans="1:6" hidden="1" outlineLevel="1" x14ac:dyDescent="0.25">
      <c r="A63" s="53" t="s">
        <v>163</v>
      </c>
      <c r="C63" s="22"/>
      <c r="D63" s="55"/>
      <c r="E63" s="22"/>
      <c r="F63" s="22"/>
    </row>
    <row r="64" spans="1:6" hidden="1" outlineLevel="1" x14ac:dyDescent="0.25">
      <c r="A64" s="24" t="s">
        <v>144</v>
      </c>
      <c r="B64" t="s">
        <v>85</v>
      </c>
      <c r="C64" s="55">
        <v>33502</v>
      </c>
      <c r="D64" s="55">
        <v>26052</v>
      </c>
      <c r="E64" s="55">
        <v>25418</v>
      </c>
      <c r="F64" s="55">
        <v>1828</v>
      </c>
    </row>
    <row r="65" spans="1:6" hidden="1" outlineLevel="1" x14ac:dyDescent="0.25">
      <c r="A65" s="24" t="s">
        <v>145</v>
      </c>
      <c r="B65" t="s">
        <v>85</v>
      </c>
      <c r="C65" s="55">
        <v>43537</v>
      </c>
      <c r="D65" s="55">
        <v>32224</v>
      </c>
      <c r="E65" s="55">
        <v>25666</v>
      </c>
      <c r="F65" s="55">
        <v>20928</v>
      </c>
    </row>
    <row r="66" spans="1:6" hidden="1" outlineLevel="1" x14ac:dyDescent="0.25">
      <c r="A66" s="24" t="s">
        <v>146</v>
      </c>
      <c r="B66" t="s">
        <v>85</v>
      </c>
      <c r="C66" s="55">
        <v>271801</v>
      </c>
      <c r="D66" s="55">
        <v>182626</v>
      </c>
      <c r="E66" s="55">
        <v>153723</v>
      </c>
      <c r="F66" s="55">
        <v>125754</v>
      </c>
    </row>
    <row r="67" spans="1:6" hidden="1" outlineLevel="1" x14ac:dyDescent="0.25">
      <c r="A67" s="5" t="s">
        <v>159</v>
      </c>
      <c r="B67" t="s">
        <v>134</v>
      </c>
      <c r="C67" s="55">
        <v>95888</v>
      </c>
      <c r="D67" s="55">
        <v>62178</v>
      </c>
      <c r="E67" s="55">
        <v>51952</v>
      </c>
      <c r="F67" s="55">
        <v>43559</v>
      </c>
    </row>
    <row r="68" spans="1:6" hidden="1" outlineLevel="1" x14ac:dyDescent="0.25">
      <c r="A68" s="5" t="s">
        <v>160</v>
      </c>
      <c r="B68" t="s">
        <v>161</v>
      </c>
      <c r="C68" s="54">
        <f>SUM(C64:C66)/C67</f>
        <v>3.6379943267145003</v>
      </c>
      <c r="D68" s="54">
        <f t="shared" ref="D68:F68" si="7">SUM(D64:D66)/D67</f>
        <v>3.8743928720769403</v>
      </c>
      <c r="E68" s="54">
        <f t="shared" si="7"/>
        <v>3.9422351401293501</v>
      </c>
      <c r="F68" s="54">
        <f t="shared" si="7"/>
        <v>3.4093987465276983</v>
      </c>
    </row>
    <row r="69" spans="1:6" hidden="1" outlineLevel="1" x14ac:dyDescent="0.25">
      <c r="A69" s="53" t="s">
        <v>164</v>
      </c>
      <c r="C69" s="22"/>
      <c r="D69" s="55"/>
      <c r="E69" s="22"/>
      <c r="F69" s="22"/>
    </row>
    <row r="70" spans="1:6" hidden="1" outlineLevel="1" x14ac:dyDescent="0.25">
      <c r="A70" s="24" t="s">
        <v>144</v>
      </c>
      <c r="B70" t="s">
        <v>85</v>
      </c>
      <c r="C70" s="55">
        <v>2362</v>
      </c>
      <c r="D70" s="55">
        <v>22009</v>
      </c>
      <c r="E70" s="55">
        <v>23828</v>
      </c>
      <c r="F70" s="55">
        <v>13184</v>
      </c>
    </row>
    <row r="71" spans="1:6" hidden="1" outlineLevel="1" x14ac:dyDescent="0.25">
      <c r="A71" s="24" t="s">
        <v>145</v>
      </c>
      <c r="B71" t="s">
        <v>85</v>
      </c>
      <c r="C71" s="55">
        <v>18824</v>
      </c>
      <c r="D71" s="55">
        <v>16004</v>
      </c>
      <c r="E71" s="55">
        <v>15768</v>
      </c>
      <c r="F71" s="55">
        <v>10689</v>
      </c>
    </row>
    <row r="72" spans="1:6" hidden="1" outlineLevel="1" x14ac:dyDescent="0.25">
      <c r="A72" s="24" t="s">
        <v>146</v>
      </c>
      <c r="B72" t="s">
        <v>85</v>
      </c>
      <c r="C72" s="55">
        <v>53186</v>
      </c>
      <c r="D72" s="55">
        <v>43553</v>
      </c>
      <c r="E72" s="55">
        <v>4459</v>
      </c>
      <c r="F72" s="55">
        <v>29439</v>
      </c>
    </row>
    <row r="73" spans="1:6" hidden="1" outlineLevel="1" x14ac:dyDescent="0.25">
      <c r="A73" s="5" t="s">
        <v>159</v>
      </c>
      <c r="B73" t="s">
        <v>134</v>
      </c>
      <c r="C73" s="55">
        <v>11326</v>
      </c>
      <c r="D73" s="55">
        <v>9070</v>
      </c>
      <c r="E73" s="55">
        <v>9934</v>
      </c>
      <c r="F73" s="55">
        <v>6468</v>
      </c>
    </row>
    <row r="74" spans="1:6" hidden="1" outlineLevel="1" x14ac:dyDescent="0.25">
      <c r="A74" s="5" t="s">
        <v>160</v>
      </c>
      <c r="B74" t="s">
        <v>161</v>
      </c>
      <c r="C74" s="54">
        <f>SUM(C70:C72)/C73</f>
        <v>6.5664841956560132</v>
      </c>
      <c r="D74" s="54">
        <f t="shared" ref="D74:F74" si="8">SUM(D70:D72)/D73</f>
        <v>8.9929437706725466</v>
      </c>
      <c r="E74" s="54">
        <f t="shared" si="8"/>
        <v>4.4347694785584864</v>
      </c>
      <c r="F74" s="54">
        <f t="shared" si="8"/>
        <v>8.2424242424242422</v>
      </c>
    </row>
    <row r="75" spans="1:6" hidden="1" outlineLevel="1" x14ac:dyDescent="0.25">
      <c r="A75" s="53" t="s">
        <v>165</v>
      </c>
      <c r="C75" s="54"/>
      <c r="D75" s="54"/>
      <c r="E75" s="54"/>
      <c r="F75" s="54"/>
    </row>
    <row r="76" spans="1:6" hidden="1" outlineLevel="1" x14ac:dyDescent="0.25">
      <c r="A76" s="24" t="s">
        <v>144</v>
      </c>
      <c r="B76" t="s">
        <v>85</v>
      </c>
      <c r="C76" s="55">
        <v>2746</v>
      </c>
      <c r="D76" s="55">
        <v>4443</v>
      </c>
      <c r="E76" s="55">
        <v>4222</v>
      </c>
      <c r="F76" s="55">
        <v>2862</v>
      </c>
    </row>
    <row r="77" spans="1:6" hidden="1" outlineLevel="1" x14ac:dyDescent="0.25">
      <c r="A77" s="24" t="s">
        <v>145</v>
      </c>
      <c r="B77" t="s">
        <v>85</v>
      </c>
      <c r="C77" s="55">
        <v>29407</v>
      </c>
      <c r="D77" s="55">
        <v>32429</v>
      </c>
      <c r="E77" s="55">
        <v>34105</v>
      </c>
      <c r="F77" s="55">
        <v>32406</v>
      </c>
    </row>
    <row r="78" spans="1:6" hidden="1" outlineLevel="1" x14ac:dyDescent="0.25">
      <c r="A78" s="24" t="s">
        <v>146</v>
      </c>
      <c r="B78" t="s">
        <v>85</v>
      </c>
      <c r="C78" s="55">
        <v>32822</v>
      </c>
      <c r="D78" s="55">
        <v>31835</v>
      </c>
      <c r="E78" s="55">
        <v>31136</v>
      </c>
      <c r="F78" s="55">
        <v>33436</v>
      </c>
    </row>
    <row r="79" spans="1:6" hidden="1" outlineLevel="1" x14ac:dyDescent="0.25">
      <c r="A79" s="5" t="s">
        <v>159</v>
      </c>
      <c r="B79" t="s">
        <v>134</v>
      </c>
      <c r="C79" s="55">
        <v>10752</v>
      </c>
      <c r="D79" s="55">
        <v>12116</v>
      </c>
      <c r="E79" s="55">
        <v>12085</v>
      </c>
      <c r="F79" s="55">
        <v>13033</v>
      </c>
    </row>
    <row r="80" spans="1:6" hidden="1" outlineLevel="1" x14ac:dyDescent="0.25">
      <c r="A80" s="5" t="s">
        <v>160</v>
      </c>
      <c r="B80" t="s">
        <v>161</v>
      </c>
      <c r="C80" s="54">
        <f t="shared" ref="C80:F80" si="9">SUM(C76:C78)/C79</f>
        <v>6.0430617559523814</v>
      </c>
      <c r="D80" s="54">
        <f t="shared" si="9"/>
        <v>5.6707659293496206</v>
      </c>
      <c r="E80" s="54">
        <f t="shared" si="9"/>
        <v>5.7478692594124947</v>
      </c>
      <c r="F80" s="54">
        <f t="shared" si="9"/>
        <v>5.2715414716488915</v>
      </c>
    </row>
    <row r="81" spans="1:7" hidden="1" outlineLevel="1" x14ac:dyDescent="0.25">
      <c r="A81" s="53" t="s">
        <v>166</v>
      </c>
      <c r="C81" s="54"/>
      <c r="D81" s="54"/>
      <c r="E81" s="54"/>
      <c r="F81" s="54"/>
    </row>
    <row r="82" spans="1:7" hidden="1" outlineLevel="1" x14ac:dyDescent="0.25">
      <c r="A82" s="24" t="s">
        <v>144</v>
      </c>
      <c r="B82" t="s">
        <v>85</v>
      </c>
      <c r="C82" s="55">
        <v>194899</v>
      </c>
      <c r="D82" s="55">
        <v>209574</v>
      </c>
      <c r="E82" s="55">
        <v>189669</v>
      </c>
      <c r="F82" s="55">
        <v>18247</v>
      </c>
    </row>
    <row r="83" spans="1:7" hidden="1" outlineLevel="1" x14ac:dyDescent="0.25">
      <c r="A83" s="24" t="s">
        <v>145</v>
      </c>
      <c r="B83" t="s">
        <v>85</v>
      </c>
      <c r="C83" s="55">
        <v>321912</v>
      </c>
      <c r="D83" s="55">
        <v>304946</v>
      </c>
      <c r="E83" s="55">
        <v>301965</v>
      </c>
      <c r="F83" s="55">
        <v>218367</v>
      </c>
    </row>
    <row r="84" spans="1:7" hidden="1" outlineLevel="1" x14ac:dyDescent="0.25">
      <c r="A84" s="24" t="s">
        <v>146</v>
      </c>
      <c r="B84" t="s">
        <v>85</v>
      </c>
      <c r="C84" s="55">
        <v>122421</v>
      </c>
      <c r="D84" s="55">
        <v>117097</v>
      </c>
      <c r="E84" s="55">
        <v>98779</v>
      </c>
      <c r="F84" s="55">
        <v>100622</v>
      </c>
    </row>
    <row r="85" spans="1:7" hidden="1" outlineLevel="1" x14ac:dyDescent="0.25">
      <c r="A85" s="5" t="s">
        <v>159</v>
      </c>
      <c r="B85" t="s">
        <v>134</v>
      </c>
      <c r="C85" s="55">
        <v>827230</v>
      </c>
      <c r="D85" s="55">
        <v>926268</v>
      </c>
      <c r="E85" s="55">
        <v>814519</v>
      </c>
      <c r="F85" s="55">
        <v>889304</v>
      </c>
    </row>
    <row r="86" spans="1:7" hidden="1" outlineLevel="1" x14ac:dyDescent="0.25">
      <c r="A86" s="5" t="s">
        <v>167</v>
      </c>
      <c r="B86" t="s">
        <v>161</v>
      </c>
      <c r="C86" s="54">
        <v>0.54</v>
      </c>
      <c r="D86" s="54">
        <v>0.56000000000000005</v>
      </c>
      <c r="E86" s="54">
        <v>0.55000000000000004</v>
      </c>
      <c r="F86" s="54">
        <v>0.48</v>
      </c>
    </row>
    <row r="87" spans="1:7" ht="32.25" hidden="1" customHeight="1" outlineLevel="1" x14ac:dyDescent="0.25">
      <c r="A87" s="63" t="s">
        <v>168</v>
      </c>
      <c r="B87" s="63"/>
      <c r="C87" s="63"/>
      <c r="D87" s="63"/>
      <c r="E87" s="63"/>
      <c r="F87" s="63"/>
    </row>
    <row r="88" spans="1:7" collapsed="1" x14ac:dyDescent="0.25">
      <c r="A88" s="5"/>
      <c r="C88" s="54"/>
      <c r="D88" s="54"/>
      <c r="E88" s="54"/>
      <c r="F88" s="54"/>
    </row>
    <row r="89" spans="1:7" x14ac:dyDescent="0.25">
      <c r="A89" s="6" t="s">
        <v>88</v>
      </c>
    </row>
    <row r="90" spans="1:7" hidden="1" outlineLevel="1" x14ac:dyDescent="0.25">
      <c r="A90" s="13" t="s">
        <v>49</v>
      </c>
      <c r="C90" s="49" t="s">
        <v>2</v>
      </c>
      <c r="D90" s="22"/>
      <c r="E90" s="22"/>
      <c r="F90" s="22"/>
      <c r="G90" s="22"/>
    </row>
    <row r="91" spans="1:7" hidden="1" outlineLevel="1" x14ac:dyDescent="0.25">
      <c r="A91" s="13"/>
      <c r="B91" s="6" t="s">
        <v>6</v>
      </c>
      <c r="C91" s="6">
        <v>2021</v>
      </c>
      <c r="D91" s="6">
        <v>2020</v>
      </c>
      <c r="E91" s="6">
        <v>2019</v>
      </c>
      <c r="F91" s="6">
        <v>2018</v>
      </c>
    </row>
    <row r="92" spans="1:7" hidden="1" outlineLevel="1" x14ac:dyDescent="0.25">
      <c r="A92" s="13" t="s">
        <v>89</v>
      </c>
      <c r="B92" t="s">
        <v>134</v>
      </c>
      <c r="C92" s="56">
        <f>SUM(C93:C95)</f>
        <v>12098</v>
      </c>
      <c r="D92" s="56">
        <f>SUM(D93:D95)</f>
        <v>9823</v>
      </c>
      <c r="E92" s="56">
        <f>SUM(E93:E95)</f>
        <v>9377</v>
      </c>
      <c r="F92" s="56">
        <f>SUM(F93:F95)</f>
        <v>8203</v>
      </c>
    </row>
    <row r="93" spans="1:7" hidden="1" outlineLevel="1" x14ac:dyDescent="0.25">
      <c r="A93" s="26" t="s">
        <v>90</v>
      </c>
      <c r="B93" t="s">
        <v>134</v>
      </c>
      <c r="C93" s="56">
        <v>1702</v>
      </c>
      <c r="D93" s="56">
        <v>3141</v>
      </c>
      <c r="E93" s="56">
        <v>2791</v>
      </c>
      <c r="F93" s="56">
        <v>1019</v>
      </c>
    </row>
    <row r="94" spans="1:7" hidden="1" outlineLevel="1" x14ac:dyDescent="0.25">
      <c r="A94" s="26" t="s">
        <v>91</v>
      </c>
      <c r="B94" t="s">
        <v>134</v>
      </c>
      <c r="C94" s="56">
        <v>3718</v>
      </c>
      <c r="D94" s="56">
        <v>1682</v>
      </c>
      <c r="E94" s="56">
        <v>837</v>
      </c>
      <c r="F94" s="56">
        <v>957</v>
      </c>
    </row>
    <row r="95" spans="1:7" hidden="1" outlineLevel="1" x14ac:dyDescent="0.25">
      <c r="A95" s="26" t="s">
        <v>92</v>
      </c>
      <c r="B95" t="s">
        <v>134</v>
      </c>
      <c r="C95" s="56">
        <v>6678</v>
      </c>
      <c r="D95" s="56">
        <v>5000</v>
      </c>
      <c r="E95" s="56">
        <v>5749</v>
      </c>
      <c r="F95" s="56">
        <v>6227</v>
      </c>
    </row>
    <row r="96" spans="1:7" hidden="1" outlineLevel="1" x14ac:dyDescent="0.25">
      <c r="A96" s="13"/>
      <c r="C96" s="55"/>
      <c r="D96" s="23"/>
      <c r="E96" s="23"/>
      <c r="F96" s="23"/>
    </row>
    <row r="97" spans="1:8" collapsed="1" x14ac:dyDescent="0.25">
      <c r="A97" s="27"/>
      <c r="B97" s="22"/>
      <c r="C97" s="22"/>
      <c r="D97" s="22"/>
      <c r="E97" s="22"/>
      <c r="F97" s="22"/>
    </row>
    <row r="98" spans="1:8" x14ac:dyDescent="0.25">
      <c r="A98" s="6" t="s">
        <v>94</v>
      </c>
      <c r="B98" s="52" t="s">
        <v>152</v>
      </c>
    </row>
    <row r="99" spans="1:8" hidden="1" outlineLevel="1" x14ac:dyDescent="0.25">
      <c r="A99" t="s">
        <v>93</v>
      </c>
      <c r="C99" s="42" t="s">
        <v>2</v>
      </c>
      <c r="D99" s="22"/>
      <c r="E99" s="57"/>
      <c r="F99" s="57"/>
      <c r="G99" s="57"/>
      <c r="H99" s="57"/>
    </row>
    <row r="100" spans="1:8" hidden="1" outlineLevel="1" x14ac:dyDescent="0.25">
      <c r="A100" s="5" t="s">
        <v>42</v>
      </c>
      <c r="C100" s="43">
        <v>2020</v>
      </c>
      <c r="D100" s="22"/>
      <c r="E100" s="22"/>
      <c r="F100" s="22"/>
    </row>
    <row r="101" spans="1:8" hidden="1" outlineLevel="1" x14ac:dyDescent="0.25">
      <c r="A101" s="5" t="s">
        <v>43</v>
      </c>
      <c r="C101" s="43">
        <v>2030</v>
      </c>
      <c r="D101" s="22"/>
      <c r="E101" s="22"/>
      <c r="F101" s="22"/>
    </row>
    <row r="102" spans="1:8" hidden="1" outlineLevel="1" x14ac:dyDescent="0.25">
      <c r="A102" s="5" t="s">
        <v>44</v>
      </c>
      <c r="C102" s="42">
        <v>0.5</v>
      </c>
      <c r="D102" s="22"/>
      <c r="E102" s="22"/>
      <c r="F102" s="22"/>
    </row>
    <row r="103" spans="1:8" hidden="1" outlineLevel="1" x14ac:dyDescent="0.25">
      <c r="A103" s="5" t="s">
        <v>127</v>
      </c>
      <c r="B103" s="6" t="s">
        <v>6</v>
      </c>
      <c r="C103" s="6" t="s">
        <v>170</v>
      </c>
      <c r="D103" s="6" t="s">
        <v>128</v>
      </c>
      <c r="E103" s="6" t="s">
        <v>129</v>
      </c>
      <c r="F103" s="6" t="s">
        <v>130</v>
      </c>
      <c r="G103" s="6"/>
    </row>
    <row r="104" spans="1:8" hidden="1" outlineLevel="1" x14ac:dyDescent="0.25">
      <c r="A104" s="5" t="s">
        <v>96</v>
      </c>
      <c r="B104" t="s">
        <v>95</v>
      </c>
      <c r="C104" s="44">
        <v>1600</v>
      </c>
      <c r="D104" s="44">
        <v>1600</v>
      </c>
      <c r="E104" s="44">
        <v>1600</v>
      </c>
      <c r="F104" s="44">
        <v>1500</v>
      </c>
    </row>
    <row r="105" spans="1:8" hidden="1" outlineLevel="1" x14ac:dyDescent="0.25">
      <c r="A105" s="5" t="s">
        <v>97</v>
      </c>
      <c r="B105" t="s">
        <v>95</v>
      </c>
      <c r="C105" s="44">
        <v>921.14</v>
      </c>
      <c r="D105" s="44">
        <v>1308.97</v>
      </c>
      <c r="E105" s="44">
        <v>1471.65</v>
      </c>
      <c r="F105" s="44">
        <v>1091.48</v>
      </c>
    </row>
    <row r="106" spans="1:8" hidden="1" outlineLevel="1" x14ac:dyDescent="0.25">
      <c r="A106" s="5" t="s">
        <v>97</v>
      </c>
      <c r="B106" t="s">
        <v>98</v>
      </c>
      <c r="C106" s="44">
        <v>28.7</v>
      </c>
      <c r="D106" s="44">
        <v>40.700000000000003</v>
      </c>
      <c r="E106" s="44">
        <v>45.8</v>
      </c>
      <c r="F106" s="44">
        <v>33.9</v>
      </c>
    </row>
    <row r="107" spans="1:8" collapsed="1" x14ac:dyDescent="0.25"/>
  </sheetData>
  <mergeCells count="1">
    <mergeCell ref="A87:F87"/>
  </mergeCells>
  <hyperlinks>
    <hyperlink ref="B98" r:id="rId1" xr:uid="{902E1512-E10B-44F0-96EC-6AC065174267}"/>
  </hyperlinks>
  <pageMargins left="0.7" right="0.7" top="0.75" bottom="0.75" header="0.3" footer="0.3"/>
  <pageSetup orientation="portrait" r:id="rId2"/>
  <ignoredErrors>
    <ignoredError sqref="D21:F21 C48:F48" formulaRange="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G41"/>
  <sheetViews>
    <sheetView showGridLines="0" showRowColHeaders="0" topLeftCell="A2" workbookViewId="0">
      <selection activeCell="B30" sqref="B30"/>
    </sheetView>
  </sheetViews>
  <sheetFormatPr baseColWidth="10" defaultColWidth="9.140625" defaultRowHeight="15" outlineLevelRow="1" x14ac:dyDescent="0.25"/>
  <cols>
    <col min="1" max="1" width="44.140625" customWidth="1"/>
    <col min="3" max="4" width="9.5703125" bestFit="1" customWidth="1"/>
    <col min="5" max="5" width="10.140625" bestFit="1" customWidth="1"/>
    <col min="6" max="6" width="9.5703125" bestFit="1" customWidth="1"/>
  </cols>
  <sheetData>
    <row r="6" spans="1:7" x14ac:dyDescent="0.25">
      <c r="A6" s="6" t="s">
        <v>24</v>
      </c>
    </row>
    <row r="7" spans="1:7" hidden="1" outlineLevel="1" x14ac:dyDescent="0.25">
      <c r="A7" s="6"/>
      <c r="C7" s="6">
        <v>2021</v>
      </c>
      <c r="D7" s="6">
        <v>2020</v>
      </c>
      <c r="E7" s="6">
        <v>2019</v>
      </c>
      <c r="F7" s="6">
        <v>2018</v>
      </c>
      <c r="G7" s="6">
        <v>2017</v>
      </c>
    </row>
    <row r="8" spans="1:7" hidden="1" outlineLevel="1" x14ac:dyDescent="0.25">
      <c r="A8" s="7" t="s">
        <v>102</v>
      </c>
      <c r="C8" s="45">
        <v>6081</v>
      </c>
      <c r="D8" s="45">
        <f>D10+D12+D14</f>
        <v>5392</v>
      </c>
      <c r="E8" s="45">
        <v>5741</v>
      </c>
      <c r="F8" s="45">
        <v>5214</v>
      </c>
      <c r="G8" s="45">
        <v>4921</v>
      </c>
    </row>
    <row r="9" spans="1:7" hidden="1" outlineLevel="1" x14ac:dyDescent="0.25">
      <c r="A9" s="5" t="s">
        <v>25</v>
      </c>
      <c r="C9" s="50">
        <v>0.18187798059529683</v>
      </c>
      <c r="D9" s="50">
        <v>0.17100000000000001</v>
      </c>
      <c r="E9" s="47">
        <v>0.16400000000000001</v>
      </c>
      <c r="F9" s="47">
        <v>0.158</v>
      </c>
      <c r="G9" s="47">
        <v>0.14799999999999999</v>
      </c>
    </row>
    <row r="10" spans="1:7" hidden="1" outlineLevel="1" x14ac:dyDescent="0.25">
      <c r="A10" t="s">
        <v>148</v>
      </c>
      <c r="C10" s="45">
        <v>140</v>
      </c>
      <c r="D10" s="45">
        <v>126</v>
      </c>
      <c r="E10" s="45">
        <v>135</v>
      </c>
      <c r="F10" s="45">
        <v>136</v>
      </c>
      <c r="G10" s="45">
        <v>135</v>
      </c>
    </row>
    <row r="11" spans="1:7" hidden="1" outlineLevel="1" x14ac:dyDescent="0.25">
      <c r="A11" s="5" t="s">
        <v>25</v>
      </c>
      <c r="C11" s="50">
        <v>0.17142857142857143</v>
      </c>
      <c r="D11" s="50">
        <v>0.151</v>
      </c>
      <c r="E11" s="47">
        <v>0.14799999999999999</v>
      </c>
      <c r="F11" s="47">
        <v>0.154</v>
      </c>
      <c r="G11" s="47">
        <v>0.15555555555555556</v>
      </c>
    </row>
    <row r="12" spans="1:7" hidden="1" outlineLevel="1" x14ac:dyDescent="0.25">
      <c r="A12" t="s">
        <v>149</v>
      </c>
      <c r="C12" s="45">
        <v>1911</v>
      </c>
      <c r="D12" s="45">
        <v>1682</v>
      </c>
      <c r="E12" s="45">
        <v>1917</v>
      </c>
      <c r="F12" s="45">
        <v>1651</v>
      </c>
      <c r="G12" s="45">
        <v>1512</v>
      </c>
    </row>
    <row r="13" spans="1:7" hidden="1" outlineLevel="1" x14ac:dyDescent="0.25">
      <c r="A13" s="5" t="s">
        <v>25</v>
      </c>
      <c r="C13" s="47">
        <v>0.30664573521716376</v>
      </c>
      <c r="D13" s="47">
        <v>0.30199999999999999</v>
      </c>
      <c r="E13" s="47">
        <v>0.28100000000000003</v>
      </c>
      <c r="F13" s="47">
        <v>0.28399999999999997</v>
      </c>
      <c r="G13" s="47">
        <v>0.27314814814814814</v>
      </c>
    </row>
    <row r="14" spans="1:7" hidden="1" outlineLevel="1" x14ac:dyDescent="0.25">
      <c r="A14" t="s">
        <v>150</v>
      </c>
      <c r="C14" s="45">
        <v>4030</v>
      </c>
      <c r="D14" s="45">
        <v>3584</v>
      </c>
      <c r="E14" s="45">
        <v>3689</v>
      </c>
      <c r="F14" s="45">
        <v>3427</v>
      </c>
      <c r="G14" s="45">
        <v>3274</v>
      </c>
    </row>
    <row r="15" spans="1:7" hidden="1" outlineLevel="1" x14ac:dyDescent="0.25">
      <c r="A15" s="5" t="s">
        <v>25</v>
      </c>
      <c r="C15" s="50">
        <v>0.12307692307692308</v>
      </c>
      <c r="D15" s="50">
        <v>0.11</v>
      </c>
      <c r="E15" s="47">
        <v>0.104</v>
      </c>
      <c r="F15" s="47">
        <v>9.7000000000000003E-2</v>
      </c>
      <c r="G15" s="47">
        <v>8.9492974954184484E-2</v>
      </c>
    </row>
    <row r="16" spans="1:7" hidden="1" outlineLevel="1" x14ac:dyDescent="0.25">
      <c r="A16" t="s">
        <v>135</v>
      </c>
      <c r="C16" s="48">
        <v>0.65500000000000003</v>
      </c>
      <c r="D16" s="48">
        <v>0.67</v>
      </c>
      <c r="E16" s="48">
        <v>0.66900000000000004</v>
      </c>
      <c r="F16" s="48">
        <v>0.65</v>
      </c>
      <c r="G16" s="48">
        <v>0.64</v>
      </c>
    </row>
    <row r="17" spans="1:7" hidden="1" outlineLevel="1" x14ac:dyDescent="0.25">
      <c r="A17" t="s">
        <v>48</v>
      </c>
      <c r="C17" s="46" t="s">
        <v>99</v>
      </c>
      <c r="D17" s="46" t="s">
        <v>99</v>
      </c>
      <c r="E17" s="46" t="s">
        <v>99</v>
      </c>
      <c r="F17" s="46" t="s">
        <v>99</v>
      </c>
      <c r="G17" s="46" t="s">
        <v>99</v>
      </c>
    </row>
    <row r="18" spans="1:7" hidden="1" outlineLevel="1" x14ac:dyDescent="0.25">
      <c r="A18" t="s">
        <v>26</v>
      </c>
      <c r="C18" s="47">
        <v>0.1217</v>
      </c>
      <c r="D18" s="47">
        <v>0.1217</v>
      </c>
      <c r="E18" s="47">
        <v>0.13700000000000001</v>
      </c>
      <c r="F18" s="47">
        <v>0.11600000000000001</v>
      </c>
      <c r="G18" s="47">
        <v>0.104</v>
      </c>
    </row>
    <row r="19" spans="1:7" hidden="1" outlineLevel="1" x14ac:dyDescent="0.25">
      <c r="A19" t="s">
        <v>38</v>
      </c>
      <c r="C19" s="46" t="s">
        <v>100</v>
      </c>
      <c r="D19" s="46" t="s">
        <v>100</v>
      </c>
      <c r="E19" s="46" t="s">
        <v>100</v>
      </c>
      <c r="F19" s="46" t="s">
        <v>100</v>
      </c>
      <c r="G19" s="46"/>
    </row>
    <row r="20" spans="1:7" hidden="1" outlineLevel="1" x14ac:dyDescent="0.25">
      <c r="A20" t="s">
        <v>136</v>
      </c>
      <c r="C20" s="46" t="s">
        <v>100</v>
      </c>
      <c r="D20" s="46" t="s">
        <v>100</v>
      </c>
      <c r="E20" s="46" t="s">
        <v>100</v>
      </c>
      <c r="F20" s="46" t="s">
        <v>100</v>
      </c>
      <c r="G20" s="46" t="s">
        <v>100</v>
      </c>
    </row>
    <row r="21" spans="1:7" hidden="1" outlineLevel="1" x14ac:dyDescent="0.25">
      <c r="A21" t="s">
        <v>151</v>
      </c>
      <c r="B21" s="51"/>
      <c r="C21" s="58"/>
      <c r="D21" s="59">
        <v>0.2</v>
      </c>
      <c r="E21" s="58"/>
      <c r="F21" s="58"/>
      <c r="G21" s="58"/>
    </row>
    <row r="22" spans="1:7" collapsed="1" x14ac:dyDescent="0.25"/>
    <row r="23" spans="1:7" x14ac:dyDescent="0.25">
      <c r="A23" s="6" t="s">
        <v>39</v>
      </c>
    </row>
    <row r="24" spans="1:7" hidden="1" outlineLevel="1" x14ac:dyDescent="0.25">
      <c r="A24" s="6"/>
      <c r="C24" s="6">
        <v>2021</v>
      </c>
      <c r="D24" s="6">
        <v>2020</v>
      </c>
      <c r="E24" s="6">
        <v>2019</v>
      </c>
      <c r="F24" s="6">
        <v>2018</v>
      </c>
      <c r="G24" s="6">
        <v>2017</v>
      </c>
    </row>
    <row r="25" spans="1:7" hidden="1" outlineLevel="1" x14ac:dyDescent="0.25">
      <c r="A25" t="s">
        <v>101</v>
      </c>
      <c r="C25" s="29">
        <v>0.94</v>
      </c>
      <c r="D25" s="29">
        <v>0.78</v>
      </c>
      <c r="E25" s="31">
        <v>1.2</v>
      </c>
      <c r="F25" s="29">
        <v>0.69</v>
      </c>
      <c r="G25" s="29">
        <v>1.51</v>
      </c>
    </row>
    <row r="26" spans="1:7" collapsed="1" x14ac:dyDescent="0.25">
      <c r="C26" s="22"/>
      <c r="D26" s="22"/>
      <c r="E26" s="28"/>
      <c r="F26" s="28"/>
    </row>
    <row r="27" spans="1:7" x14ac:dyDescent="0.25">
      <c r="A27" s="6" t="s">
        <v>12</v>
      </c>
      <c r="D27" s="22"/>
      <c r="E27" s="22"/>
      <c r="F27" s="22"/>
    </row>
    <row r="28" spans="1:7" hidden="1" outlineLevel="1" x14ac:dyDescent="0.25">
      <c r="A28" s="11" t="s">
        <v>37</v>
      </c>
      <c r="C28" s="46" t="s">
        <v>100</v>
      </c>
      <c r="D28" s="22"/>
      <c r="E28" s="22"/>
      <c r="F28" s="22"/>
    </row>
    <row r="29" spans="1:7" collapsed="1" x14ac:dyDescent="0.25"/>
    <row r="30" spans="1:7" x14ac:dyDescent="0.25">
      <c r="A30" s="25" t="s">
        <v>40</v>
      </c>
    </row>
    <row r="31" spans="1:7" hidden="1" outlineLevel="1" x14ac:dyDescent="0.25">
      <c r="A31" t="s">
        <v>138</v>
      </c>
    </row>
    <row r="32" spans="1:7" hidden="1" outlineLevel="1" x14ac:dyDescent="0.25">
      <c r="A32" s="5" t="s">
        <v>115</v>
      </c>
      <c r="C32" t="s">
        <v>116</v>
      </c>
    </row>
    <row r="33" spans="1:3" hidden="1" outlineLevel="1" x14ac:dyDescent="0.25">
      <c r="A33" s="5" t="s">
        <v>117</v>
      </c>
      <c r="C33" t="s">
        <v>118</v>
      </c>
    </row>
    <row r="34" spans="1:3" hidden="1" outlineLevel="1" x14ac:dyDescent="0.25">
      <c r="A34" t="s">
        <v>124</v>
      </c>
      <c r="C34" t="s">
        <v>119</v>
      </c>
    </row>
    <row r="35" spans="1:3" hidden="1" outlineLevel="1" x14ac:dyDescent="0.25">
      <c r="A35" t="s">
        <v>120</v>
      </c>
    </row>
    <row r="36" spans="1:3" hidden="1" outlineLevel="1" x14ac:dyDescent="0.25">
      <c r="A36" s="5" t="s">
        <v>121</v>
      </c>
    </row>
    <row r="37" spans="1:3" hidden="1" outlineLevel="1" x14ac:dyDescent="0.25">
      <c r="A37" s="5" t="s">
        <v>122</v>
      </c>
    </row>
    <row r="38" spans="1:3" hidden="1" outlineLevel="1" x14ac:dyDescent="0.25">
      <c r="A38" s="5" t="s">
        <v>123</v>
      </c>
    </row>
    <row r="39" spans="1:3" hidden="1" outlineLevel="1" x14ac:dyDescent="0.25">
      <c r="A39" s="5" t="s">
        <v>126</v>
      </c>
    </row>
    <row r="40" spans="1:3" hidden="1" outlineLevel="1" x14ac:dyDescent="0.25">
      <c r="A40" s="5" t="s">
        <v>125</v>
      </c>
    </row>
    <row r="41" spans="1:3" collapsed="1"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workbookViewId="0">
      <selection activeCell="H22" sqref="H22"/>
    </sheetView>
  </sheetViews>
  <sheetFormatPr baseColWidth="10" defaultColWidth="9.140625" defaultRowHeight="15" outlineLevelRow="1" x14ac:dyDescent="0.25"/>
  <cols>
    <col min="1" max="1" width="54" customWidth="1"/>
    <col min="4" max="4" width="10.140625" bestFit="1" customWidth="1"/>
  </cols>
  <sheetData>
    <row r="6" spans="1:8" x14ac:dyDescent="0.25">
      <c r="A6" s="6" t="s">
        <v>27</v>
      </c>
    </row>
    <row r="7" spans="1:8" hidden="1" outlineLevel="1" x14ac:dyDescent="0.25">
      <c r="A7" s="6"/>
      <c r="C7" s="6">
        <v>2022</v>
      </c>
      <c r="D7" s="6">
        <v>2021</v>
      </c>
      <c r="E7" s="6">
        <v>2020</v>
      </c>
      <c r="F7" s="6">
        <v>2019</v>
      </c>
      <c r="G7" s="6">
        <v>2018</v>
      </c>
      <c r="H7" s="6">
        <v>2017</v>
      </c>
    </row>
    <row r="8" spans="1:8" hidden="1" outlineLevel="1" x14ac:dyDescent="0.25">
      <c r="A8" s="11" t="s">
        <v>35</v>
      </c>
      <c r="C8" s="60">
        <v>8</v>
      </c>
      <c r="D8" s="29">
        <v>8</v>
      </c>
      <c r="E8" s="29">
        <v>8</v>
      </c>
      <c r="F8" s="29">
        <v>8</v>
      </c>
      <c r="G8" s="29">
        <v>8</v>
      </c>
      <c r="H8" s="29">
        <v>8</v>
      </c>
    </row>
    <row r="9" spans="1:8" hidden="1" outlineLevel="1" x14ac:dyDescent="0.25">
      <c r="A9" t="s">
        <v>28</v>
      </c>
      <c r="C9" s="60">
        <v>7</v>
      </c>
      <c r="D9" s="29">
        <v>7</v>
      </c>
      <c r="E9" s="29">
        <v>7</v>
      </c>
      <c r="F9" s="29">
        <v>2</v>
      </c>
      <c r="G9" s="29">
        <v>2</v>
      </c>
      <c r="H9" s="29">
        <v>2</v>
      </c>
    </row>
    <row r="10" spans="1:8" hidden="1" outlineLevel="1" x14ac:dyDescent="0.25">
      <c r="A10" t="s">
        <v>29</v>
      </c>
      <c r="C10" s="60">
        <v>1</v>
      </c>
      <c r="D10" s="29">
        <v>1</v>
      </c>
      <c r="E10" s="29">
        <v>1</v>
      </c>
      <c r="F10" s="29">
        <v>6</v>
      </c>
      <c r="G10" s="29">
        <v>6</v>
      </c>
      <c r="H10" s="29">
        <v>6</v>
      </c>
    </row>
    <row r="11" spans="1:8" hidden="1" outlineLevel="1" x14ac:dyDescent="0.25">
      <c r="A11" t="s">
        <v>31</v>
      </c>
      <c r="C11" s="60">
        <v>2</v>
      </c>
      <c r="D11" s="29">
        <v>0</v>
      </c>
      <c r="E11" s="29">
        <v>0</v>
      </c>
      <c r="F11" s="29">
        <v>0</v>
      </c>
      <c r="G11" s="29">
        <v>0</v>
      </c>
      <c r="H11" s="29">
        <v>1</v>
      </c>
    </row>
    <row r="12" spans="1:8" hidden="1" outlineLevel="1" x14ac:dyDescent="0.25">
      <c r="A12" t="s">
        <v>33</v>
      </c>
      <c r="C12" s="60">
        <v>0</v>
      </c>
      <c r="D12" s="29">
        <v>0</v>
      </c>
      <c r="E12" s="29">
        <v>0</v>
      </c>
      <c r="F12" s="29">
        <v>0</v>
      </c>
      <c r="G12" s="29">
        <v>0</v>
      </c>
      <c r="H12" s="29">
        <v>0</v>
      </c>
    </row>
    <row r="13" spans="1:8" hidden="1" outlineLevel="1" x14ac:dyDescent="0.25">
      <c r="A13" t="s">
        <v>30</v>
      </c>
      <c r="C13" s="60">
        <v>1</v>
      </c>
      <c r="D13" s="29">
        <v>3</v>
      </c>
      <c r="E13" s="29">
        <v>3</v>
      </c>
      <c r="F13" s="29">
        <v>3</v>
      </c>
      <c r="G13" s="29">
        <v>4</v>
      </c>
      <c r="H13" s="29">
        <v>4</v>
      </c>
    </row>
    <row r="14" spans="1:8" hidden="1" outlineLevel="1" x14ac:dyDescent="0.25">
      <c r="A14" t="s">
        <v>32</v>
      </c>
      <c r="C14" s="60"/>
      <c r="D14" s="29">
        <v>16</v>
      </c>
      <c r="E14" s="29">
        <v>16</v>
      </c>
      <c r="F14" s="29">
        <v>16</v>
      </c>
      <c r="G14" s="29">
        <v>24</v>
      </c>
      <c r="H14" s="29">
        <v>15</v>
      </c>
    </row>
    <row r="15" spans="1:8" hidden="1" outlineLevel="1" x14ac:dyDescent="0.25">
      <c r="A15" t="s">
        <v>103</v>
      </c>
      <c r="C15" s="60">
        <v>3</v>
      </c>
      <c r="D15" s="29">
        <v>3</v>
      </c>
      <c r="E15" s="29">
        <v>3</v>
      </c>
      <c r="F15" s="29">
        <v>3</v>
      </c>
      <c r="G15" s="29">
        <v>3</v>
      </c>
      <c r="H15" s="29">
        <v>3</v>
      </c>
    </row>
    <row r="16" spans="1:8" hidden="1" outlineLevel="1" x14ac:dyDescent="0.25"/>
    <row r="17" spans="1:8" hidden="1" outlineLevel="1" x14ac:dyDescent="0.25">
      <c r="A17" s="6" t="s">
        <v>34</v>
      </c>
      <c r="C17" s="22"/>
      <c r="D17" s="22"/>
      <c r="E17" s="22"/>
      <c r="F17" s="22"/>
    </row>
    <row r="18" spans="1:8" hidden="1" outlineLevel="1" x14ac:dyDescent="0.25">
      <c r="A18" t="s">
        <v>137</v>
      </c>
      <c r="C18" s="22"/>
      <c r="D18" s="22"/>
      <c r="E18" s="22"/>
      <c r="F18" s="22"/>
    </row>
    <row r="19" spans="1:8" hidden="1" outlineLevel="1" x14ac:dyDescent="0.25">
      <c r="A19" t="s">
        <v>110</v>
      </c>
      <c r="C19" s="22" t="s">
        <v>132</v>
      </c>
      <c r="D19" s="22"/>
      <c r="E19" s="22"/>
      <c r="F19" s="22"/>
    </row>
    <row r="20" spans="1:8" hidden="1" outlineLevel="1" x14ac:dyDescent="0.25">
      <c r="A20" t="s">
        <v>111</v>
      </c>
      <c r="C20" s="22" t="s">
        <v>132</v>
      </c>
      <c r="D20" s="22"/>
      <c r="E20" s="22"/>
      <c r="F20" s="22"/>
    </row>
    <row r="21" spans="1:8" collapsed="1" x14ac:dyDescent="0.25"/>
    <row r="22" spans="1:8" x14ac:dyDescent="0.25">
      <c r="A22" s="6" t="s">
        <v>131</v>
      </c>
    </row>
    <row r="23" spans="1:8" hidden="1" outlineLevel="1" x14ac:dyDescent="0.25">
      <c r="A23" s="32" t="s">
        <v>114</v>
      </c>
      <c r="B23" s="6" t="s">
        <v>6</v>
      </c>
      <c r="C23" s="6">
        <v>2022</v>
      </c>
      <c r="D23" s="6">
        <v>2021</v>
      </c>
      <c r="E23" s="6">
        <v>2020</v>
      </c>
      <c r="F23" s="6">
        <v>2019</v>
      </c>
      <c r="G23" s="6">
        <v>2018</v>
      </c>
      <c r="H23" s="6">
        <v>2017</v>
      </c>
    </row>
    <row r="24" spans="1:8" hidden="1" outlineLevel="1" x14ac:dyDescent="0.25">
      <c r="A24" s="5" t="s">
        <v>105</v>
      </c>
    </row>
    <row r="25" spans="1:8" hidden="1" outlineLevel="1" x14ac:dyDescent="0.25">
      <c r="A25" s="9" t="s">
        <v>104</v>
      </c>
      <c r="B25" t="s">
        <v>108</v>
      </c>
      <c r="C25" s="29">
        <v>800</v>
      </c>
      <c r="D25" s="29">
        <v>800</v>
      </c>
      <c r="E25" s="29">
        <v>800</v>
      </c>
      <c r="F25" s="29">
        <v>800</v>
      </c>
      <c r="G25" s="29">
        <v>400</v>
      </c>
      <c r="H25" s="29">
        <v>400</v>
      </c>
    </row>
    <row r="26" spans="1:8" hidden="1" outlineLevel="1" x14ac:dyDescent="0.25">
      <c r="A26" s="9" t="s">
        <v>106</v>
      </c>
      <c r="B26" t="s">
        <v>108</v>
      </c>
      <c r="C26" s="29">
        <v>700</v>
      </c>
      <c r="D26" s="29">
        <v>700</v>
      </c>
      <c r="E26" s="29">
        <v>700</v>
      </c>
      <c r="F26" s="29">
        <v>700</v>
      </c>
      <c r="G26" s="29">
        <v>350</v>
      </c>
      <c r="H26" s="29">
        <v>200</v>
      </c>
    </row>
    <row r="27" spans="1:8" hidden="1" outlineLevel="1" x14ac:dyDescent="0.25">
      <c r="A27" s="9" t="s">
        <v>107</v>
      </c>
      <c r="B27" t="s">
        <v>108</v>
      </c>
      <c r="C27" s="29">
        <v>600</v>
      </c>
      <c r="D27" s="29">
        <v>600</v>
      </c>
      <c r="E27" s="29">
        <v>600</v>
      </c>
      <c r="F27" s="29">
        <v>600</v>
      </c>
      <c r="G27" s="29">
        <v>350</v>
      </c>
      <c r="H27" s="29">
        <v>200</v>
      </c>
    </row>
    <row r="28" spans="1:8" hidden="1" outlineLevel="1" x14ac:dyDescent="0.25">
      <c r="A28" s="5" t="s">
        <v>109</v>
      </c>
    </row>
    <row r="29" spans="1:8" hidden="1" outlineLevel="1" x14ac:dyDescent="0.25">
      <c r="A29" s="9" t="s">
        <v>104</v>
      </c>
      <c r="C29" s="34">
        <v>1.1999999999999999E-3</v>
      </c>
      <c r="D29" s="34">
        <v>1.1999999999999999E-3</v>
      </c>
      <c r="E29" s="34">
        <v>8.9999999999999998E-4</v>
      </c>
      <c r="F29" s="34">
        <v>1.1999999999999999E-3</v>
      </c>
      <c r="G29" s="34">
        <v>1.1999999999999999E-3</v>
      </c>
      <c r="H29" s="34">
        <v>1.5E-3</v>
      </c>
    </row>
    <row r="30" spans="1:8" hidden="1" outlineLevel="1" x14ac:dyDescent="0.25">
      <c r="A30" s="9" t="s">
        <v>106</v>
      </c>
      <c r="C30" s="34">
        <v>1.1999999999999999E-3</v>
      </c>
      <c r="D30" s="34">
        <v>1.1999999999999999E-3</v>
      </c>
      <c r="E30" s="34">
        <v>8.9999999999999998E-4</v>
      </c>
      <c r="F30" s="34">
        <v>1.1999999999999999E-3</v>
      </c>
      <c r="G30" s="34">
        <v>1.1999999999999999E-3</v>
      </c>
      <c r="H30" s="34">
        <v>5.9999999999999995E-4</v>
      </c>
    </row>
    <row r="31" spans="1:8" hidden="1" outlineLevel="1" x14ac:dyDescent="0.25">
      <c r="A31" s="9" t="s">
        <v>107</v>
      </c>
      <c r="C31" s="34">
        <v>5.9999999999999995E-4</v>
      </c>
      <c r="D31" s="34">
        <v>5.9999999999999995E-4</v>
      </c>
      <c r="E31" s="35">
        <v>4.4999999999999999E-4</v>
      </c>
      <c r="F31" s="34">
        <v>5.9999999999999995E-4</v>
      </c>
      <c r="G31" s="34">
        <v>5.9999999999999995E-4</v>
      </c>
      <c r="H31" s="34">
        <v>5.9999999999999995E-4</v>
      </c>
    </row>
    <row r="32" spans="1:8" hidden="1" outlineLevel="1" x14ac:dyDescent="0.25">
      <c r="A32" s="33" t="s">
        <v>113</v>
      </c>
    </row>
    <row r="33" spans="1:8" hidden="1" outlineLevel="1" x14ac:dyDescent="0.25">
      <c r="A33" s="5" t="s">
        <v>105</v>
      </c>
      <c r="B33" t="s">
        <v>108</v>
      </c>
      <c r="C33" s="29">
        <v>200</v>
      </c>
      <c r="D33" s="29">
        <v>200</v>
      </c>
      <c r="E33" s="29">
        <v>200</v>
      </c>
      <c r="F33" s="29">
        <v>200</v>
      </c>
      <c r="G33" s="29">
        <v>113</v>
      </c>
      <c r="H33" s="29">
        <v>75</v>
      </c>
    </row>
    <row r="34" spans="1:8" hidden="1" outlineLevel="1" x14ac:dyDescent="0.25">
      <c r="A34" s="5" t="s">
        <v>109</v>
      </c>
      <c r="C34" s="34">
        <v>2.0000000000000001E-4</v>
      </c>
      <c r="D34" s="34">
        <v>2.0000000000000001E-4</v>
      </c>
      <c r="E34" s="35">
        <v>1.4999999999999999E-4</v>
      </c>
      <c r="F34" s="34">
        <v>2.0000000000000001E-4</v>
      </c>
      <c r="G34" s="34">
        <v>2.0000000000000001E-4</v>
      </c>
      <c r="H34" s="34">
        <v>2.0000000000000001E-4</v>
      </c>
    </row>
    <row r="35" spans="1:8" hidden="1" outlineLevel="1" x14ac:dyDescent="0.25">
      <c r="A35" s="32" t="s">
        <v>112</v>
      </c>
    </row>
    <row r="36" spans="1:8" hidden="1" outlineLevel="1" x14ac:dyDescent="0.25">
      <c r="A36" s="5" t="s">
        <v>105</v>
      </c>
      <c r="B36" t="s">
        <v>108</v>
      </c>
      <c r="C36" s="29">
        <v>100</v>
      </c>
      <c r="D36" s="29">
        <v>100</v>
      </c>
      <c r="E36" s="29">
        <v>100</v>
      </c>
      <c r="F36" s="29">
        <v>100</v>
      </c>
      <c r="G36" s="29">
        <v>50</v>
      </c>
      <c r="H36" s="29">
        <v>50</v>
      </c>
    </row>
    <row r="37" spans="1:8" collapsed="1" x14ac:dyDescent="0.25">
      <c r="A37" s="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Environmental</vt:lpstr>
      <vt:lpstr>Social</vt:lpstr>
      <vt:lpstr>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Irina Axenova</cp:lastModifiedBy>
  <dcterms:created xsi:type="dcterms:W3CDTF">2020-10-26T14:07:15Z</dcterms:created>
  <dcterms:modified xsi:type="dcterms:W3CDTF">2022-04-29T17:10:28Z</dcterms:modified>
</cp:coreProperties>
</file>